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FM\WEEK02\"/>
    </mc:Choice>
  </mc:AlternateContent>
  <xr:revisionPtr revIDLastSave="0" documentId="13_ncr:1_{50C53179-74D8-437C-9A28-B2CAC3616E15}" xr6:coauthVersionLast="47" xr6:coauthVersionMax="47" xr10:uidLastSave="{00000000-0000-0000-0000-000000000000}"/>
  <bookViews>
    <workbookView xWindow="2400" yWindow="465" windowWidth="22020" windowHeight="14370" activeTab="3" xr2:uid="{00000000-000D-0000-FFFF-FFFF00000000}"/>
  </bookViews>
  <sheets>
    <sheet name="Presentation" sheetId="2" r:id="rId1"/>
    <sheet name="Real example" sheetId="7" r:id="rId2"/>
    <sheet name="Solution of the real example" sheetId="5" r:id="rId3"/>
    <sheet name="Solver" sheetId="3" r:id="rId4"/>
  </sheets>
  <definedNames>
    <definedName name="solver_adj" localSheetId="3" hidden="1">Solver!$F$1:$F$3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Solver!$D$20</definedName>
    <definedName name="solver_pre" localSheetId="3" hidden="1">0.000001</definedName>
    <definedName name="solver_rbv" localSheetId="3" hidden="1">2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</workbook>
</file>

<file path=xl/calcChain.xml><?xml version="1.0" encoding="utf-8"?>
<calcChain xmlns="http://schemas.openxmlformats.org/spreadsheetml/2006/main">
  <c r="C13" i="3" l="1"/>
  <c r="D13" i="3" s="1"/>
  <c r="C12" i="3"/>
  <c r="D12" i="3" s="1"/>
  <c r="C5" i="3"/>
  <c r="D5" i="3" s="1"/>
  <c r="C4" i="3"/>
  <c r="D4" i="3" s="1"/>
  <c r="C3" i="3"/>
  <c r="D3" i="3" s="1"/>
  <c r="C6" i="3"/>
  <c r="D6" i="3" s="1"/>
  <c r="C7" i="3"/>
  <c r="D7" i="3" s="1"/>
  <c r="C8" i="3"/>
  <c r="D8" i="3" s="1"/>
  <c r="C9" i="3"/>
  <c r="D9" i="3" s="1"/>
  <c r="C10" i="3"/>
  <c r="D10" i="3" s="1"/>
  <c r="C11" i="3"/>
  <c r="D11" i="3" s="1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C2" i="3"/>
  <c r="D2" i="3" s="1"/>
  <c r="B11" i="2" a="1"/>
  <c r="B11" i="2" s="1"/>
  <c r="M4" i="2" s="1"/>
  <c r="G18" i="5" a="1"/>
  <c r="G18" i="5" s="1"/>
  <c r="D20" i="3" l="1"/>
  <c r="B12" i="2"/>
  <c r="C11" i="2"/>
  <c r="M9" i="2" s="1"/>
  <c r="C14" i="2"/>
  <c r="B14" i="2"/>
  <c r="C13" i="2"/>
  <c r="B13" i="2"/>
  <c r="C12" i="2"/>
  <c r="M10" i="2" s="1"/>
  <c r="C15" i="2"/>
  <c r="B15" i="2"/>
  <c r="H19" i="5"/>
  <c r="H22" i="5"/>
  <c r="G21" i="5"/>
  <c r="G19" i="5"/>
  <c r="H20" i="5"/>
  <c r="H18" i="5"/>
  <c r="H21" i="5"/>
  <c r="G22" i="5"/>
  <c r="G20" i="5"/>
  <c r="K18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M5" i="2" l="1"/>
  <c r="M18" i="5"/>
  <c r="K19" i="5"/>
  <c r="M19" i="5" l="1"/>
</calcChain>
</file>

<file path=xl/sharedStrings.xml><?xml version="1.0" encoding="utf-8"?>
<sst xmlns="http://schemas.openxmlformats.org/spreadsheetml/2006/main" count="43" uniqueCount="30">
  <si>
    <t>t/perc</t>
  </si>
  <si>
    <t>∞</t>
  </si>
  <si>
    <t>t/s</t>
  </si>
  <si>
    <r>
      <t>θ/</t>
    </r>
    <r>
      <rPr>
        <vertAlign val="superscript"/>
        <sz val="11"/>
        <color theme="1"/>
        <rFont val="Calibri"/>
        <family val="2"/>
        <charset val="238"/>
      </rPr>
      <t>o</t>
    </r>
  </si>
  <si>
    <r>
      <t>ln(</t>
    </r>
    <r>
      <rPr>
        <sz val="11"/>
        <color theme="1"/>
        <rFont val="Calibri"/>
        <family val="2"/>
        <charset val="238"/>
      </rPr>
      <t>Θ–Θ</t>
    </r>
    <r>
      <rPr>
        <vertAlign val="subscript"/>
        <sz val="11"/>
        <color theme="1"/>
        <rFont val="Calibri"/>
        <family val="2"/>
        <charset val="238"/>
      </rPr>
      <t>∞</t>
    </r>
    <r>
      <rPr>
        <sz val="11"/>
        <color theme="1"/>
        <rFont val="Calibri"/>
        <family val="2"/>
        <charset val="238"/>
      </rPr>
      <t>)</t>
    </r>
  </si>
  <si>
    <t>B_t/s</t>
  </si>
  <si>
    <r>
      <t>B_ln(</t>
    </r>
    <r>
      <rPr>
        <sz val="11"/>
        <color theme="1"/>
        <rFont val="Calibri"/>
        <family val="2"/>
        <charset val="238"/>
      </rPr>
      <t>Θ–Θ</t>
    </r>
    <r>
      <rPr>
        <vertAlign val="subscript"/>
        <sz val="11"/>
        <color theme="1"/>
        <rFont val="Calibri"/>
        <family val="2"/>
        <charset val="238"/>
      </rPr>
      <t>∞</t>
    </r>
    <r>
      <rPr>
        <sz val="11"/>
        <color theme="1"/>
        <rFont val="Calibri"/>
        <family val="2"/>
        <charset val="238"/>
      </rPr>
      <t>)</t>
    </r>
  </si>
  <si>
    <t>±</t>
  </si>
  <si>
    <t>k/(1/s)=</t>
  </si>
  <si>
    <r>
      <t>θ</t>
    </r>
    <r>
      <rPr>
        <vertAlign val="subscript"/>
        <sz val="11"/>
        <color theme="1"/>
        <rFont val="Calibri"/>
        <family val="2"/>
        <charset val="238"/>
      </rPr>
      <t>0,számított</t>
    </r>
    <r>
      <rPr>
        <sz val="11"/>
        <color theme="1"/>
        <rFont val="Calibri"/>
        <family val="2"/>
        <charset val="238"/>
      </rPr>
      <t>/</t>
    </r>
    <r>
      <rPr>
        <vertAlign val="superscript"/>
        <sz val="11"/>
        <color theme="1"/>
        <rFont val="Calibri"/>
        <family val="2"/>
        <charset val="238"/>
      </rPr>
      <t>o</t>
    </r>
    <r>
      <rPr>
        <sz val="11"/>
        <color theme="1"/>
        <rFont val="Calibri"/>
        <family val="2"/>
        <charset val="238"/>
      </rPr>
      <t>=</t>
    </r>
  </si>
  <si>
    <t>k=</t>
  </si>
  <si>
    <r>
      <t>θ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charset val="238"/>
      </rPr>
      <t>=</t>
    </r>
  </si>
  <si>
    <r>
      <t>θ</t>
    </r>
    <r>
      <rPr>
        <vertAlign val="subscript"/>
        <sz val="11"/>
        <color theme="1"/>
        <rFont val="Calibri"/>
        <family val="2"/>
      </rPr>
      <t>v</t>
    </r>
    <r>
      <rPr>
        <sz val="11"/>
        <color theme="1"/>
        <rFont val="Calibri"/>
        <family val="2"/>
        <charset val="238"/>
      </rPr>
      <t>=</t>
    </r>
  </si>
  <si>
    <t>1/min</t>
  </si>
  <si>
    <t>o</t>
  </si>
  <si>
    <r>
      <t>θ</t>
    </r>
    <r>
      <rPr>
        <vertAlign val="subscript"/>
        <sz val="11"/>
        <color theme="1"/>
        <rFont val="Calibri"/>
        <family val="2"/>
      </rPr>
      <t>fitted</t>
    </r>
    <r>
      <rPr>
        <sz val="11"/>
        <color theme="1"/>
        <rFont val="Calibri"/>
        <family val="2"/>
        <charset val="238"/>
      </rPr>
      <t>/</t>
    </r>
    <r>
      <rPr>
        <vertAlign val="superscript"/>
        <sz val="11"/>
        <color theme="1"/>
        <rFont val="Calibri"/>
        <family val="2"/>
        <charset val="238"/>
      </rPr>
      <t>o</t>
    </r>
  </si>
  <si>
    <r>
      <t>Δ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Θ</t>
    </r>
  </si>
  <si>
    <t>slope</t>
  </si>
  <si>
    <t>intercept</t>
  </si>
  <si>
    <t>std. error of intercept</t>
  </si>
  <si>
    <t>std. error of slope</t>
  </si>
  <si>
    <t>coeff. of determination</t>
  </si>
  <si>
    <t>F-observed value</t>
  </si>
  <si>
    <t>degrees of freedom</t>
  </si>
  <si>
    <t>std. error of Y estimate</t>
  </si>
  <si>
    <t>sum of squared regs.  (DEVSQ)</t>
  </si>
  <si>
    <t>sum of squared resids.</t>
  </si>
  <si>
    <t>slope and</t>
  </si>
  <si>
    <t>its deviation:</t>
  </si>
  <si>
    <t>intercept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</si>
</sst>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"/>
    <numFmt numFmtId="166" formatCode="0.0"/>
    <numFmt numFmtId="167" formatCode="0.000"/>
    <numFmt numFmtId="168" formatCode="0.0E+00"/>
    <numFmt numFmtId="169" formatCode="&quot;±&quot;0.0"/>
    <numFmt numFmtId="170" formatCode="&quot;±&quot;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vertAlign val="subscript"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80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0" fillId="2" borderId="0" xfId="0" applyFill="1"/>
    <xf numFmtId="164" fontId="0" fillId="2" borderId="0" xfId="0" applyNumberFormat="1" applyFill="1"/>
    <xf numFmtId="166" fontId="0" fillId="2" borderId="0" xfId="0" applyNumberFormat="1" applyFill="1"/>
    <xf numFmtId="168" fontId="0" fillId="2" borderId="0" xfId="0" applyNumberFormat="1" applyFill="1"/>
    <xf numFmtId="169" fontId="0" fillId="0" borderId="0" xfId="0" applyNumberFormat="1"/>
    <xf numFmtId="170" fontId="0" fillId="0" borderId="0" xfId="0" applyNumberFormat="1"/>
    <xf numFmtId="0" fontId="2" fillId="0" borderId="0" xfId="0" applyFont="1"/>
    <xf numFmtId="0" fontId="6" fillId="0" borderId="0" xfId="0" applyFont="1"/>
    <xf numFmtId="2" fontId="0" fillId="3" borderId="0" xfId="0" applyNumberFormat="1" applyFill="1"/>
  </cellXfs>
  <cellStyles count="2">
    <cellStyle name="Normál" xfId="0" builtinId="0"/>
    <cellStyle name="Normál 2" xfId="1" xr:uid="{0D0D1141-EBAD-4CAB-9922-92080FDDFAC0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Presentation!$A$1:$A$10</c:f>
              <c:numCache>
                <c:formatCode>General</c:formatCode>
                <c:ptCount val="10"/>
                <c:pt idx="0">
                  <c:v>6.3999999999999994E-3</c:v>
                </c:pt>
                <c:pt idx="1">
                  <c:v>8.3999999999999995E-3</c:v>
                </c:pt>
                <c:pt idx="2">
                  <c:v>1.04E-2</c:v>
                </c:pt>
                <c:pt idx="3" formatCode="0.0000">
                  <c:v>1.2E-2</c:v>
                </c:pt>
                <c:pt idx="4">
                  <c:v>1.43E-2</c:v>
                </c:pt>
                <c:pt idx="5">
                  <c:v>1.6300000000000002E-2</c:v>
                </c:pt>
                <c:pt idx="6">
                  <c:v>1.84E-2</c:v>
                </c:pt>
                <c:pt idx="7">
                  <c:v>2.0500000000000001E-2</c:v>
                </c:pt>
                <c:pt idx="8">
                  <c:v>2.3900000000000001E-2</c:v>
                </c:pt>
                <c:pt idx="9">
                  <c:v>2.92E-2</c:v>
                </c:pt>
              </c:numCache>
            </c:numRef>
          </c:xVal>
          <c:yVal>
            <c:numRef>
              <c:f>Presentation!$B$1:$B$10</c:f>
              <c:numCache>
                <c:formatCode>General</c:formatCode>
                <c:ptCount val="10"/>
                <c:pt idx="0">
                  <c:v>6.87</c:v>
                </c:pt>
                <c:pt idx="1">
                  <c:v>6.87</c:v>
                </c:pt>
                <c:pt idx="2">
                  <c:v>6.99</c:v>
                </c:pt>
                <c:pt idx="3">
                  <c:v>7.04</c:v>
                </c:pt>
                <c:pt idx="4" formatCode="0.00">
                  <c:v>7.1</c:v>
                </c:pt>
                <c:pt idx="5">
                  <c:v>7.11</c:v>
                </c:pt>
                <c:pt idx="6">
                  <c:v>7.22</c:v>
                </c:pt>
                <c:pt idx="7">
                  <c:v>7.28</c:v>
                </c:pt>
                <c:pt idx="8">
                  <c:v>7.39</c:v>
                </c:pt>
                <c:pt idx="9">
                  <c:v>7.48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14-481D-9B20-A1D11C110BC8}"/>
            </c:ext>
          </c:extLst>
        </c:ser>
        <c:ser>
          <c:idx val="1"/>
          <c:order val="1"/>
          <c:tx>
            <c:v>Fitted data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name>Fitted straight line</c:name>
            <c:trendlineType val="linear"/>
            <c:forward val="1"/>
            <c:backward val="1"/>
            <c:dispRSqr val="1"/>
            <c:dispEq val="1"/>
            <c:trendlineLbl>
              <c:layout>
                <c:manualLayout>
                  <c:x val="-0.51658276125095348"/>
                  <c:y val="-2.4006634587343249E-2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b="1"/>
                  </a:pPr>
                  <a:endParaRPr lang="hu-HU"/>
                </a:p>
              </c:txPr>
            </c:trendlineLbl>
          </c:trendline>
          <c:xVal>
            <c:numRef>
              <c:f>Presentation!$C$1:$C$10</c:f>
              <c:numCache>
                <c:formatCode>General</c:formatCode>
                <c:ptCount val="10"/>
                <c:pt idx="0">
                  <c:v>6.3999999999999994E-3</c:v>
                </c:pt>
                <c:pt idx="1">
                  <c:v>1.04E-2</c:v>
                </c:pt>
                <c:pt idx="2" formatCode="0.0000">
                  <c:v>1.2E-2</c:v>
                </c:pt>
                <c:pt idx="3">
                  <c:v>1.43E-2</c:v>
                </c:pt>
                <c:pt idx="4">
                  <c:v>1.84E-2</c:v>
                </c:pt>
                <c:pt idx="5">
                  <c:v>2.0500000000000001E-2</c:v>
                </c:pt>
                <c:pt idx="6">
                  <c:v>2.3900000000000001E-2</c:v>
                </c:pt>
              </c:numCache>
            </c:numRef>
          </c:xVal>
          <c:yVal>
            <c:numRef>
              <c:f>Presentation!$D$1:$D$10</c:f>
              <c:numCache>
                <c:formatCode>General</c:formatCode>
                <c:ptCount val="10"/>
                <c:pt idx="0">
                  <c:v>6.87</c:v>
                </c:pt>
                <c:pt idx="1">
                  <c:v>6.99</c:v>
                </c:pt>
                <c:pt idx="2">
                  <c:v>7.04</c:v>
                </c:pt>
                <c:pt idx="3" formatCode="0.00">
                  <c:v>7.1</c:v>
                </c:pt>
                <c:pt idx="4">
                  <c:v>7.22</c:v>
                </c:pt>
                <c:pt idx="5">
                  <c:v>7.28</c:v>
                </c:pt>
                <c:pt idx="6">
                  <c:v>7.39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14-481D-9B20-A1D11C11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617264"/>
        <c:axId val="2062621616"/>
      </c:scatterChart>
      <c:valAx>
        <c:axId val="2062617264"/>
        <c:scaling>
          <c:orientation val="minMax"/>
          <c:max val="3.0000000000000006E-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2621616"/>
        <c:crosses val="autoZero"/>
        <c:crossBetween val="midCat"/>
      </c:valAx>
      <c:valAx>
        <c:axId val="2062621616"/>
        <c:scaling>
          <c:orientation val="minMax"/>
          <c:max val="7.6"/>
          <c:min val="6.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Y-data</a:t>
                </a:r>
              </a:p>
              <a:p>
                <a:pPr>
                  <a:defRPr/>
                </a:pPr>
                <a:endParaRPr lang="hu-HU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06261726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'Solution of the real example'!$B$1</c:f>
              <c:strCache>
                <c:ptCount val="1"/>
                <c:pt idx="0">
                  <c:v>θ/o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'Solution of the real example'!$A$2:$A$19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70</c:v>
                </c:pt>
              </c:numCache>
            </c:numRef>
          </c:xVal>
          <c:yVal>
            <c:numRef>
              <c:f>'Solution of the real example'!$B$2:$B$19</c:f>
              <c:numCache>
                <c:formatCode>0.00</c:formatCode>
                <c:ptCount val="18"/>
                <c:pt idx="0">
                  <c:v>22.69</c:v>
                </c:pt>
                <c:pt idx="1">
                  <c:v>16.399999999999999</c:v>
                </c:pt>
                <c:pt idx="2">
                  <c:v>10.8</c:v>
                </c:pt>
                <c:pt idx="3">
                  <c:v>6.15</c:v>
                </c:pt>
                <c:pt idx="4">
                  <c:v>2.6</c:v>
                </c:pt>
                <c:pt idx="5">
                  <c:v>-0.35</c:v>
                </c:pt>
                <c:pt idx="6">
                  <c:v>-2.65</c:v>
                </c:pt>
                <c:pt idx="7">
                  <c:v>-3.8</c:v>
                </c:pt>
                <c:pt idx="8">
                  <c:v>-5.05</c:v>
                </c:pt>
                <c:pt idx="9">
                  <c:v>-5.08</c:v>
                </c:pt>
                <c:pt idx="10">
                  <c:v>-6.35</c:v>
                </c:pt>
                <c:pt idx="11">
                  <c:v>-7.05</c:v>
                </c:pt>
                <c:pt idx="12">
                  <c:v>-7.25</c:v>
                </c:pt>
                <c:pt idx="13">
                  <c:v>-7.35</c:v>
                </c:pt>
                <c:pt idx="14">
                  <c:v>-7.4</c:v>
                </c:pt>
                <c:pt idx="15">
                  <c:v>-7.45</c:v>
                </c:pt>
                <c:pt idx="16">
                  <c:v>-7.45</c:v>
                </c:pt>
                <c:pt idx="17">
                  <c:v>-7.45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3-45E4-BF0A-81A463A52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15407"/>
        <c:axId val="492030383"/>
      </c:scatterChart>
      <c:valAx>
        <c:axId val="492015407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t/perc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2030383"/>
        <c:crossesAt val="-10"/>
        <c:crossBetween val="midCat"/>
      </c:valAx>
      <c:valAx>
        <c:axId val="4920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θ/</a:t>
                </a:r>
                <a:r>
                  <a:rPr lang="hu-HU"/>
                  <a:t>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2015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'Solution of the real example'!$C$2:$C$19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1500</c:v>
                </c:pt>
                <c:pt idx="12">
                  <c:v>1800</c:v>
                </c:pt>
                <c:pt idx="13">
                  <c:v>2100</c:v>
                </c:pt>
                <c:pt idx="14">
                  <c:v>2400</c:v>
                </c:pt>
                <c:pt idx="15">
                  <c:v>2700</c:v>
                </c:pt>
                <c:pt idx="16">
                  <c:v>3000</c:v>
                </c:pt>
                <c:pt idx="17">
                  <c:v>4200</c:v>
                </c:pt>
              </c:numCache>
            </c:numRef>
          </c:xVal>
          <c:yVal>
            <c:numRef>
              <c:f>'Solution of the real example'!$D$2:$D$19</c:f>
              <c:numCache>
                <c:formatCode>0.0000</c:formatCode>
                <c:ptCount val="18"/>
                <c:pt idx="0">
                  <c:v>3.4075107437187473</c:v>
                </c:pt>
                <c:pt idx="1">
                  <c:v>3.1738784589374651</c:v>
                </c:pt>
                <c:pt idx="2">
                  <c:v>2.9069010598473755</c:v>
                </c:pt>
                <c:pt idx="3">
                  <c:v>2.6137395216309689</c:v>
                </c:pt>
                <c:pt idx="4">
                  <c:v>2.3125354238472138</c:v>
                </c:pt>
                <c:pt idx="5">
                  <c:v>1.9671123567059163</c:v>
                </c:pt>
                <c:pt idx="6">
                  <c:v>1.5789787049493917</c:v>
                </c:pt>
                <c:pt idx="7">
                  <c:v>1.3083328196501789</c:v>
                </c:pt>
                <c:pt idx="8">
                  <c:v>0.89608802455663572</c:v>
                </c:pt>
                <c:pt idx="9">
                  <c:v>0.88376754016859504</c:v>
                </c:pt>
                <c:pt idx="10">
                  <c:v>0.13976194237515902</c:v>
                </c:pt>
                <c:pt idx="11">
                  <c:v>-0.79850769621777118</c:v>
                </c:pt>
                <c:pt idx="12">
                  <c:v>-1.3862943611198906</c:v>
                </c:pt>
                <c:pt idx="13">
                  <c:v>-1.8971199848858789</c:v>
                </c:pt>
                <c:pt idx="14">
                  <c:v>-2.3025850929940495</c:v>
                </c:pt>
                <c:pt idx="15">
                  <c:v>-2.9957322735539944</c:v>
                </c:pt>
                <c:pt idx="16">
                  <c:v>-2.9957322735539944</c:v>
                </c:pt>
                <c:pt idx="17">
                  <c:v>-2.9957322735539944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1-4862-8CAA-2FC593B586F7}"/>
            </c:ext>
          </c:extLst>
        </c:ser>
        <c:ser>
          <c:idx val="1"/>
          <c:order val="1"/>
          <c:tx>
            <c:v>Fitted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Fitted straight line</c:nam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20"/>
            <c:dispRSqr val="1"/>
            <c:dispEq val="1"/>
            <c:trendlineLbl>
              <c:layout>
                <c:manualLayout>
                  <c:x val="0.31581758530183729"/>
                  <c:y val="-0.438086541265675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'Solution of the real example'!$E$2:$E$17</c:f>
              <c:numCache>
                <c:formatCode>General</c:formatCode>
                <c:ptCount val="16"/>
                <c:pt idx="0">
                  <c:v>120</c:v>
                </c:pt>
                <c:pt idx="1">
                  <c:v>240</c:v>
                </c:pt>
                <c:pt idx="2">
                  <c:v>360</c:v>
                </c:pt>
                <c:pt idx="3">
                  <c:v>480</c:v>
                </c:pt>
                <c:pt idx="4">
                  <c:v>600</c:v>
                </c:pt>
                <c:pt idx="5">
                  <c:v>720</c:v>
                </c:pt>
                <c:pt idx="6">
                  <c:v>840</c:v>
                </c:pt>
                <c:pt idx="7">
                  <c:v>960</c:v>
                </c:pt>
                <c:pt idx="8">
                  <c:v>1200</c:v>
                </c:pt>
                <c:pt idx="9">
                  <c:v>1500</c:v>
                </c:pt>
                <c:pt idx="10">
                  <c:v>1800</c:v>
                </c:pt>
              </c:numCache>
            </c:numRef>
          </c:xVal>
          <c:yVal>
            <c:numRef>
              <c:f>'Solution of the real example'!$F$2:$F$17</c:f>
              <c:numCache>
                <c:formatCode>0.0000</c:formatCode>
                <c:ptCount val="16"/>
                <c:pt idx="0">
                  <c:v>3.1738784589374651</c:v>
                </c:pt>
                <c:pt idx="1">
                  <c:v>2.9069010598473755</c:v>
                </c:pt>
                <c:pt idx="2">
                  <c:v>2.6137395216309689</c:v>
                </c:pt>
                <c:pt idx="3">
                  <c:v>2.3125354238472138</c:v>
                </c:pt>
                <c:pt idx="4">
                  <c:v>1.9671123567059163</c:v>
                </c:pt>
                <c:pt idx="5">
                  <c:v>1.5789787049493917</c:v>
                </c:pt>
                <c:pt idx="6">
                  <c:v>1.3083328196501789</c:v>
                </c:pt>
                <c:pt idx="7">
                  <c:v>0.89608802455663572</c:v>
                </c:pt>
                <c:pt idx="8">
                  <c:v>0.13976194237515902</c:v>
                </c:pt>
                <c:pt idx="9">
                  <c:v>-0.79850769621777118</c:v>
                </c:pt>
                <c:pt idx="10">
                  <c:v>-1.3862943611198906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1-4862-8CAA-2FC593B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540271"/>
        <c:axId val="495550671"/>
      </c:scatterChart>
      <c:valAx>
        <c:axId val="495540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5550671"/>
        <c:crossesAt val="-3"/>
        <c:crossBetween val="midCat"/>
      </c:valAx>
      <c:valAx>
        <c:axId val="495550671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</a:t>
                </a:r>
                <a:r>
                  <a:rPr lang="el-GR"/>
                  <a:t>Θ–Θ</a:t>
                </a:r>
                <a:r>
                  <a:rPr lang="en-US"/>
                  <a:t>ₒₒ)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5540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Solver!$B$1</c:f>
              <c:strCache>
                <c:ptCount val="1"/>
                <c:pt idx="0">
                  <c:v>θ/o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Solver!$A$2:$A$19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1500</c:v>
                </c:pt>
                <c:pt idx="12">
                  <c:v>1800</c:v>
                </c:pt>
                <c:pt idx="13">
                  <c:v>2100</c:v>
                </c:pt>
                <c:pt idx="14">
                  <c:v>2400</c:v>
                </c:pt>
                <c:pt idx="15">
                  <c:v>2700</c:v>
                </c:pt>
                <c:pt idx="16">
                  <c:v>3000</c:v>
                </c:pt>
                <c:pt idx="17">
                  <c:v>4200</c:v>
                </c:pt>
              </c:numCache>
            </c:numRef>
          </c:xVal>
          <c:yVal>
            <c:numRef>
              <c:f>Solver!$B$2:$B$19</c:f>
              <c:numCache>
                <c:formatCode>0.00</c:formatCode>
                <c:ptCount val="18"/>
                <c:pt idx="0">
                  <c:v>22.69</c:v>
                </c:pt>
                <c:pt idx="1">
                  <c:v>16.399999999999999</c:v>
                </c:pt>
                <c:pt idx="2">
                  <c:v>10.8</c:v>
                </c:pt>
                <c:pt idx="3">
                  <c:v>6.15</c:v>
                </c:pt>
                <c:pt idx="4">
                  <c:v>2.6</c:v>
                </c:pt>
                <c:pt idx="5">
                  <c:v>-0.35</c:v>
                </c:pt>
                <c:pt idx="6">
                  <c:v>-2.65</c:v>
                </c:pt>
                <c:pt idx="7">
                  <c:v>-3.8</c:v>
                </c:pt>
                <c:pt idx="8">
                  <c:v>-5.05</c:v>
                </c:pt>
                <c:pt idx="9">
                  <c:v>-5.08</c:v>
                </c:pt>
                <c:pt idx="10">
                  <c:v>-6.35</c:v>
                </c:pt>
                <c:pt idx="11">
                  <c:v>-7.05</c:v>
                </c:pt>
                <c:pt idx="12">
                  <c:v>-7.25</c:v>
                </c:pt>
                <c:pt idx="13">
                  <c:v>-7.35</c:v>
                </c:pt>
                <c:pt idx="14">
                  <c:v>-7.4</c:v>
                </c:pt>
                <c:pt idx="15">
                  <c:v>-7.45</c:v>
                </c:pt>
                <c:pt idx="16">
                  <c:v>-7.45</c:v>
                </c:pt>
                <c:pt idx="17">
                  <c:v>-7.45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2-4BF2-8AE1-6BA4D55D5E75}"/>
            </c:ext>
          </c:extLst>
        </c:ser>
        <c:ser>
          <c:idx val="1"/>
          <c:order val="1"/>
          <c:tx>
            <c:strRef>
              <c:f>Solver!$C$1</c:f>
              <c:strCache>
                <c:ptCount val="1"/>
                <c:pt idx="0">
                  <c:v>θfitted/o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Solver!$A$2:$A$19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1500</c:v>
                </c:pt>
                <c:pt idx="12">
                  <c:v>1800</c:v>
                </c:pt>
                <c:pt idx="13">
                  <c:v>2100</c:v>
                </c:pt>
                <c:pt idx="14">
                  <c:v>2400</c:v>
                </c:pt>
                <c:pt idx="15">
                  <c:v>2700</c:v>
                </c:pt>
                <c:pt idx="16">
                  <c:v>3000</c:v>
                </c:pt>
                <c:pt idx="17">
                  <c:v>4200</c:v>
                </c:pt>
              </c:numCache>
            </c:numRef>
          </c:xVal>
          <c:yVal>
            <c:numRef>
              <c:f>Solver!$C$2:$C$19</c:f>
              <c:numCache>
                <c:formatCode>0.000</c:formatCode>
                <c:ptCount val="18"/>
                <c:pt idx="0">
                  <c:v>23.486522308192143</c:v>
                </c:pt>
                <c:pt idx="1">
                  <c:v>15.830332437204802</c:v>
                </c:pt>
                <c:pt idx="2">
                  <c:v>10.050613588985478</c:v>
                </c:pt>
                <c:pt idx="3">
                  <c:v>5.6874576945570414</c:v>
                </c:pt>
                <c:pt idx="4">
                  <c:v>2.3936764814880434</c:v>
                </c:pt>
                <c:pt idx="5">
                  <c:v>-9.2825248468476396E-2</c:v>
                </c:pt>
                <c:pt idx="6">
                  <c:v>-1.9699052526124099</c:v>
                </c:pt>
                <c:pt idx="7">
                  <c:v>-3.3869279313050953</c:v>
                </c:pt>
                <c:pt idx="8">
                  <c:v>-4.4566496626625973</c:v>
                </c:pt>
                <c:pt idx="9">
                  <c:v>-5.2641911365889014</c:v>
                </c:pt>
                <c:pt idx="10">
                  <c:v>-5.8738106413581548</c:v>
                </c:pt>
                <c:pt idx="11">
                  <c:v>-6.8217657490628261</c:v>
                </c:pt>
                <c:pt idx="12">
                  <c:v>-7.291143840781797</c:v>
                </c:pt>
                <c:pt idx="13">
                  <c:v>-7.5235554720870006</c:v>
                </c:pt>
                <c:pt idx="14">
                  <c:v>-7.6386336304393216</c:v>
                </c:pt>
                <c:pt idx="15">
                  <c:v>-7.6956143523394704</c:v>
                </c:pt>
                <c:pt idx="16">
                  <c:v>-7.7238282437915897</c:v>
                </c:pt>
                <c:pt idx="17">
                  <c:v>-7.7498365108899447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2-4BF2-8AE1-6BA4D55D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426288"/>
        <c:axId val="1337436368"/>
      </c:scatterChart>
      <c:valAx>
        <c:axId val="133742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37436368"/>
        <c:crosses val="autoZero"/>
        <c:crossBetween val="midCat"/>
      </c:valAx>
      <c:valAx>
        <c:axId val="133743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3742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57150</xdr:rowOff>
    </xdr:from>
    <xdr:to>
      <xdr:col>11</xdr:col>
      <xdr:colOff>361950</xdr:colOff>
      <xdr:row>14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80962</xdr:rowOff>
    </xdr:from>
    <xdr:to>
      <xdr:col>5</xdr:col>
      <xdr:colOff>19050</xdr:colOff>
      <xdr:row>29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</xdr:row>
      <xdr:rowOff>4762</xdr:rowOff>
    </xdr:from>
    <xdr:to>
      <xdr:col>14</xdr:col>
      <xdr:colOff>228600</xdr:colOff>
      <xdr:row>15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57150</xdr:rowOff>
    </xdr:from>
    <xdr:to>
      <xdr:col>11</xdr:col>
      <xdr:colOff>590550</xdr:colOff>
      <xdr:row>17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1FB8D2-F005-90BD-92ED-3918FC8D7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DE6BAD5-F394-4798-BF5B-6DC3CA50CD5B}">
  <we:reference id="wa104381504" version="1.0.0.0" store="en-U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>
      <selection activeCell="I20" sqref="I20"/>
    </sheetView>
  </sheetViews>
  <sheetFormatPr defaultRowHeight="15" x14ac:dyDescent="0.25"/>
  <cols>
    <col min="1" max="1" width="18.42578125" bestFit="1" customWidth="1"/>
    <col min="2" max="2" width="8.42578125" bestFit="1" customWidth="1"/>
    <col min="3" max="3" width="8" bestFit="1" customWidth="1"/>
    <col min="4" max="4" width="20.85546875" bestFit="1" customWidth="1"/>
    <col min="7" max="7" width="7.5703125" bestFit="1" customWidth="1"/>
    <col min="8" max="8" width="4.5703125" bestFit="1" customWidth="1"/>
    <col min="12" max="12" width="6" customWidth="1"/>
    <col min="13" max="13" width="15" bestFit="1" customWidth="1"/>
  </cols>
  <sheetData>
    <row r="1" spans="1:13" x14ac:dyDescent="0.25">
      <c r="A1">
        <v>6.3999999999999994E-3</v>
      </c>
      <c r="B1">
        <v>6.87</v>
      </c>
      <c r="C1">
        <v>6.3999999999999994E-3</v>
      </c>
      <c r="D1">
        <v>6.87</v>
      </c>
    </row>
    <row r="2" spans="1:13" x14ac:dyDescent="0.25">
      <c r="A2">
        <v>8.3999999999999995E-3</v>
      </c>
      <c r="B2">
        <v>6.87</v>
      </c>
      <c r="C2">
        <v>1.04E-2</v>
      </c>
      <c r="D2">
        <v>6.99</v>
      </c>
      <c r="M2" t="s">
        <v>27</v>
      </c>
    </row>
    <row r="3" spans="1:13" x14ac:dyDescent="0.25">
      <c r="A3">
        <v>1.04E-2</v>
      </c>
      <c r="B3">
        <v>6.99</v>
      </c>
      <c r="C3" s="1">
        <v>1.2E-2</v>
      </c>
      <c r="D3">
        <v>7.04</v>
      </c>
      <c r="M3" t="s">
        <v>28</v>
      </c>
    </row>
    <row r="4" spans="1:13" x14ac:dyDescent="0.25">
      <c r="A4" s="1">
        <v>1.2E-2</v>
      </c>
      <c r="B4">
        <v>7.04</v>
      </c>
      <c r="C4">
        <v>1.43E-2</v>
      </c>
      <c r="D4" s="4">
        <v>7.1</v>
      </c>
      <c r="M4" s="8">
        <f>B11</f>
        <v>29.348790067148087</v>
      </c>
    </row>
    <row r="5" spans="1:13" x14ac:dyDescent="0.25">
      <c r="A5">
        <v>1.43E-2</v>
      </c>
      <c r="B5" s="4">
        <v>7.1</v>
      </c>
      <c r="C5">
        <v>1.84E-2</v>
      </c>
      <c r="D5">
        <v>7.22</v>
      </c>
      <c r="M5" s="14">
        <f>B12*SQRT(C14)</f>
        <v>0.65175074819509282</v>
      </c>
    </row>
    <row r="6" spans="1:13" x14ac:dyDescent="0.25">
      <c r="A6">
        <v>1.6300000000000002E-2</v>
      </c>
      <c r="B6">
        <v>7.11</v>
      </c>
      <c r="C6">
        <v>2.0500000000000001E-2</v>
      </c>
      <c r="D6">
        <v>7.28</v>
      </c>
    </row>
    <row r="7" spans="1:13" x14ac:dyDescent="0.25">
      <c r="A7">
        <v>1.84E-2</v>
      </c>
      <c r="B7">
        <v>7.22</v>
      </c>
      <c r="C7">
        <v>2.3900000000000001E-2</v>
      </c>
      <c r="D7">
        <v>7.39</v>
      </c>
      <c r="M7" t="s">
        <v>29</v>
      </c>
    </row>
    <row r="8" spans="1:13" x14ac:dyDescent="0.25">
      <c r="A8">
        <v>2.0500000000000001E-2</v>
      </c>
      <c r="B8">
        <v>7.28</v>
      </c>
      <c r="M8" t="s">
        <v>28</v>
      </c>
    </row>
    <row r="9" spans="1:13" x14ac:dyDescent="0.25">
      <c r="A9">
        <v>2.3900000000000001E-2</v>
      </c>
      <c r="B9">
        <v>7.39</v>
      </c>
      <c r="M9" s="9">
        <f>C11</f>
        <v>6.68313759026986</v>
      </c>
    </row>
    <row r="10" spans="1:13" x14ac:dyDescent="0.25">
      <c r="A10">
        <v>2.92E-2</v>
      </c>
      <c r="B10">
        <v>7.48</v>
      </c>
      <c r="M10" s="15">
        <f>C12*SQRT(C14)</f>
        <v>1.0531170826271734E-2</v>
      </c>
    </row>
    <row r="11" spans="1:13" x14ac:dyDescent="0.25">
      <c r="A11" s="10" t="s">
        <v>17</v>
      </c>
      <c r="B11" s="11">
        <f t="array" ref="B11:C15">LINEST(D1:D7,C1:C7,1,1)</f>
        <v>29.348790067148087</v>
      </c>
      <c r="C11" s="11">
        <v>6.68313759026986</v>
      </c>
      <c r="D11" s="10" t="s">
        <v>18</v>
      </c>
    </row>
    <row r="12" spans="1:13" x14ac:dyDescent="0.25">
      <c r="A12" s="10" t="s">
        <v>20</v>
      </c>
      <c r="B12" s="11">
        <v>0.29147179547011515</v>
      </c>
      <c r="C12" s="11">
        <v>4.7096827700412449E-3</v>
      </c>
      <c r="D12" s="10" t="s">
        <v>19</v>
      </c>
    </row>
    <row r="13" spans="1:13" x14ac:dyDescent="0.25">
      <c r="A13" s="10" t="s">
        <v>21</v>
      </c>
      <c r="B13" s="11">
        <v>0.99950708895249318</v>
      </c>
      <c r="C13" s="11">
        <v>4.3770707394272003E-3</v>
      </c>
      <c r="D13" s="10" t="s">
        <v>24</v>
      </c>
    </row>
    <row r="14" spans="1:13" x14ac:dyDescent="0.25">
      <c r="A14" s="10" t="s">
        <v>22</v>
      </c>
      <c r="B14" s="12">
        <v>10138.818089066221</v>
      </c>
      <c r="C14" s="10">
        <v>5</v>
      </c>
      <c r="D14" s="10" t="s">
        <v>23</v>
      </c>
    </row>
    <row r="15" spans="1:13" x14ac:dyDescent="0.25">
      <c r="A15" s="10" t="s">
        <v>25</v>
      </c>
      <c r="B15" s="11">
        <v>0.19424706340156714</v>
      </c>
      <c r="C15" s="13">
        <v>9.5793741289748886E-5</v>
      </c>
      <c r="D15" s="10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3F8-9EEE-4C04-B20C-7B987A006047}">
  <dimension ref="A1:F20"/>
  <sheetViews>
    <sheetView workbookViewId="0">
      <selection activeCell="F1" sqref="F1"/>
    </sheetView>
  </sheetViews>
  <sheetFormatPr defaultRowHeight="15" x14ac:dyDescent="0.25"/>
  <cols>
    <col min="1" max="1" width="6.42578125" bestFit="1" customWidth="1"/>
    <col min="2" max="2" width="5.5703125" bestFit="1" customWidth="1"/>
  </cols>
  <sheetData>
    <row r="1" spans="1:6" ht="18.75" x14ac:dyDescent="0.35">
      <c r="A1" t="s">
        <v>0</v>
      </c>
      <c r="B1" s="2" t="s">
        <v>3</v>
      </c>
      <c r="C1" t="s">
        <v>2</v>
      </c>
      <c r="D1" t="s">
        <v>4</v>
      </c>
      <c r="E1" t="s">
        <v>5</v>
      </c>
      <c r="F1" t="s">
        <v>6</v>
      </c>
    </row>
    <row r="2" spans="1:6" x14ac:dyDescent="0.25">
      <c r="A2">
        <v>0</v>
      </c>
      <c r="B2" s="4">
        <v>22.69</v>
      </c>
    </row>
    <row r="3" spans="1:6" x14ac:dyDescent="0.25">
      <c r="A3">
        <v>2</v>
      </c>
      <c r="B3" s="4">
        <v>16.399999999999999</v>
      </c>
    </row>
    <row r="4" spans="1:6" x14ac:dyDescent="0.25">
      <c r="A4">
        <v>4</v>
      </c>
      <c r="B4" s="4">
        <v>10.8</v>
      </c>
    </row>
    <row r="5" spans="1:6" x14ac:dyDescent="0.25">
      <c r="A5">
        <v>6</v>
      </c>
      <c r="B5" s="4">
        <v>6.15</v>
      </c>
    </row>
    <row r="6" spans="1:6" x14ac:dyDescent="0.25">
      <c r="A6">
        <v>8</v>
      </c>
      <c r="B6" s="4">
        <v>2.6</v>
      </c>
    </row>
    <row r="7" spans="1:6" x14ac:dyDescent="0.25">
      <c r="A7">
        <v>10</v>
      </c>
      <c r="B7" s="4">
        <v>-0.35</v>
      </c>
    </row>
    <row r="8" spans="1:6" x14ac:dyDescent="0.25">
      <c r="A8">
        <v>12</v>
      </c>
      <c r="B8" s="4">
        <v>-2.65</v>
      </c>
    </row>
    <row r="9" spans="1:6" x14ac:dyDescent="0.25">
      <c r="A9">
        <v>14</v>
      </c>
      <c r="B9" s="4">
        <v>-3.8</v>
      </c>
    </row>
    <row r="10" spans="1:6" x14ac:dyDescent="0.25">
      <c r="A10">
        <v>16</v>
      </c>
      <c r="B10" s="4">
        <v>-5.05</v>
      </c>
    </row>
    <row r="11" spans="1:6" x14ac:dyDescent="0.25">
      <c r="A11">
        <v>18</v>
      </c>
      <c r="B11" s="4">
        <v>-5.08</v>
      </c>
    </row>
    <row r="12" spans="1:6" x14ac:dyDescent="0.25">
      <c r="A12">
        <v>20</v>
      </c>
      <c r="B12" s="4">
        <v>-6.35</v>
      </c>
    </row>
    <row r="13" spans="1:6" x14ac:dyDescent="0.25">
      <c r="A13">
        <v>25</v>
      </c>
      <c r="B13" s="4">
        <v>-7.05</v>
      </c>
    </row>
    <row r="14" spans="1:6" x14ac:dyDescent="0.25">
      <c r="A14">
        <v>30</v>
      </c>
      <c r="B14" s="4">
        <v>-7.25</v>
      </c>
    </row>
    <row r="15" spans="1:6" x14ac:dyDescent="0.25">
      <c r="A15">
        <v>35</v>
      </c>
      <c r="B15" s="4">
        <v>-7.35</v>
      </c>
    </row>
    <row r="16" spans="1:6" x14ac:dyDescent="0.25">
      <c r="A16">
        <v>40</v>
      </c>
      <c r="B16" s="4">
        <v>-7.4</v>
      </c>
    </row>
    <row r="17" spans="1:2" x14ac:dyDescent="0.25">
      <c r="A17">
        <v>45</v>
      </c>
      <c r="B17" s="4">
        <v>-7.45</v>
      </c>
    </row>
    <row r="18" spans="1:2" x14ac:dyDescent="0.25">
      <c r="A18">
        <v>50</v>
      </c>
      <c r="B18" s="4">
        <v>-7.45</v>
      </c>
    </row>
    <row r="19" spans="1:2" x14ac:dyDescent="0.25">
      <c r="A19">
        <v>70</v>
      </c>
      <c r="B19" s="4">
        <v>-7.45</v>
      </c>
    </row>
    <row r="20" spans="1:2" x14ac:dyDescent="0.25">
      <c r="A20" s="3" t="s">
        <v>1</v>
      </c>
      <c r="B20" s="4">
        <v>-7.5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workbookViewId="0">
      <selection activeCell="B20" sqref="B20"/>
    </sheetView>
  </sheetViews>
  <sheetFormatPr defaultRowHeight="15" x14ac:dyDescent="0.25"/>
  <cols>
    <col min="1" max="1" width="6.42578125" bestFit="1" customWidth="1"/>
    <col min="2" max="2" width="5.5703125" bestFit="1" customWidth="1"/>
    <col min="3" max="3" width="5" bestFit="1" customWidth="1"/>
    <col min="4" max="4" width="9.28515625" bestFit="1" customWidth="1"/>
    <col min="5" max="5" width="5.5703125" bestFit="1" customWidth="1"/>
    <col min="6" max="6" width="11.42578125" bestFit="1" customWidth="1"/>
    <col min="10" max="10" width="11.140625" bestFit="1" customWidth="1"/>
    <col min="11" max="11" width="7.5703125" bestFit="1" customWidth="1"/>
    <col min="12" max="12" width="2" bestFit="1" customWidth="1"/>
    <col min="13" max="13" width="7.5703125" bestFit="1" customWidth="1"/>
  </cols>
  <sheetData>
    <row r="1" spans="1:6" ht="18.75" x14ac:dyDescent="0.35">
      <c r="A1" t="s">
        <v>0</v>
      </c>
      <c r="B1" s="2" t="s">
        <v>3</v>
      </c>
      <c r="C1" t="s">
        <v>2</v>
      </c>
      <c r="D1" t="s">
        <v>4</v>
      </c>
      <c r="E1" t="s">
        <v>5</v>
      </c>
      <c r="F1" t="s">
        <v>6</v>
      </c>
    </row>
    <row r="2" spans="1:6" x14ac:dyDescent="0.25">
      <c r="A2">
        <v>0</v>
      </c>
      <c r="B2" s="4">
        <v>22.69</v>
      </c>
      <c r="C2">
        <f>60*A2</f>
        <v>0</v>
      </c>
      <c r="D2" s="1">
        <f>LN(B2-$B$20)</f>
        <v>3.4075107437187473</v>
      </c>
      <c r="E2">
        <v>120</v>
      </c>
      <c r="F2" s="1">
        <v>3.1738784589374651</v>
      </c>
    </row>
    <row r="3" spans="1:6" x14ac:dyDescent="0.25">
      <c r="A3">
        <v>2</v>
      </c>
      <c r="B3" s="4">
        <v>16.399999999999999</v>
      </c>
      <c r="C3">
        <f t="shared" ref="C3:C19" si="0">60*A3</f>
        <v>120</v>
      </c>
      <c r="D3" s="1">
        <f t="shared" ref="D3:D19" si="1">LN(B3-$B$20)</f>
        <v>3.1738784589374651</v>
      </c>
      <c r="E3">
        <v>240</v>
      </c>
      <c r="F3" s="1">
        <v>2.9069010598473755</v>
      </c>
    </row>
    <row r="4" spans="1:6" x14ac:dyDescent="0.25">
      <c r="A4">
        <v>4</v>
      </c>
      <c r="B4" s="4">
        <v>10.8</v>
      </c>
      <c r="C4">
        <f t="shared" si="0"/>
        <v>240</v>
      </c>
      <c r="D4" s="1">
        <f t="shared" si="1"/>
        <v>2.9069010598473755</v>
      </c>
      <c r="E4">
        <v>360</v>
      </c>
      <c r="F4" s="1">
        <v>2.6137395216309689</v>
      </c>
    </row>
    <row r="5" spans="1:6" x14ac:dyDescent="0.25">
      <c r="A5">
        <v>6</v>
      </c>
      <c r="B5" s="4">
        <v>6.15</v>
      </c>
      <c r="C5">
        <f t="shared" si="0"/>
        <v>360</v>
      </c>
      <c r="D5" s="1">
        <f t="shared" si="1"/>
        <v>2.6137395216309689</v>
      </c>
      <c r="E5">
        <v>480</v>
      </c>
      <c r="F5" s="1">
        <v>2.3125354238472138</v>
      </c>
    </row>
    <row r="6" spans="1:6" x14ac:dyDescent="0.25">
      <c r="A6">
        <v>8</v>
      </c>
      <c r="B6" s="4">
        <v>2.6</v>
      </c>
      <c r="C6">
        <f t="shared" si="0"/>
        <v>480</v>
      </c>
      <c r="D6" s="1">
        <f t="shared" si="1"/>
        <v>2.3125354238472138</v>
      </c>
      <c r="E6">
        <v>600</v>
      </c>
      <c r="F6" s="1">
        <v>1.9671123567059163</v>
      </c>
    </row>
    <row r="7" spans="1:6" x14ac:dyDescent="0.25">
      <c r="A7">
        <v>10</v>
      </c>
      <c r="B7" s="4">
        <v>-0.35</v>
      </c>
      <c r="C7">
        <f t="shared" si="0"/>
        <v>600</v>
      </c>
      <c r="D7" s="1">
        <f t="shared" si="1"/>
        <v>1.9671123567059163</v>
      </c>
      <c r="E7">
        <v>720</v>
      </c>
      <c r="F7" s="1">
        <v>1.5789787049493917</v>
      </c>
    </row>
    <row r="8" spans="1:6" x14ac:dyDescent="0.25">
      <c r="A8">
        <v>12</v>
      </c>
      <c r="B8" s="4">
        <v>-2.65</v>
      </c>
      <c r="C8">
        <f t="shared" si="0"/>
        <v>720</v>
      </c>
      <c r="D8" s="1">
        <f t="shared" si="1"/>
        <v>1.5789787049493917</v>
      </c>
      <c r="E8">
        <v>840</v>
      </c>
      <c r="F8" s="1">
        <v>1.3083328196501789</v>
      </c>
    </row>
    <row r="9" spans="1:6" x14ac:dyDescent="0.25">
      <c r="A9">
        <v>14</v>
      </c>
      <c r="B9" s="4">
        <v>-3.8</v>
      </c>
      <c r="C9">
        <f t="shared" si="0"/>
        <v>840</v>
      </c>
      <c r="D9" s="1">
        <f t="shared" si="1"/>
        <v>1.3083328196501789</v>
      </c>
      <c r="E9">
        <v>960</v>
      </c>
      <c r="F9" s="1">
        <v>0.89608802455663572</v>
      </c>
    </row>
    <row r="10" spans="1:6" x14ac:dyDescent="0.25">
      <c r="A10">
        <v>16</v>
      </c>
      <c r="B10" s="4">
        <v>-5.05</v>
      </c>
      <c r="C10">
        <f t="shared" si="0"/>
        <v>960</v>
      </c>
      <c r="D10" s="1">
        <f t="shared" si="1"/>
        <v>0.89608802455663572</v>
      </c>
      <c r="E10">
        <v>1200</v>
      </c>
      <c r="F10" s="1">
        <v>0.13976194237515902</v>
      </c>
    </row>
    <row r="11" spans="1:6" x14ac:dyDescent="0.25">
      <c r="A11">
        <v>18</v>
      </c>
      <c r="B11" s="4">
        <v>-5.08</v>
      </c>
      <c r="C11">
        <f t="shared" si="0"/>
        <v>1080</v>
      </c>
      <c r="D11" s="1">
        <f t="shared" si="1"/>
        <v>0.88376754016859504</v>
      </c>
      <c r="E11">
        <v>1500</v>
      </c>
      <c r="F11" s="1">
        <v>-0.79850769621777118</v>
      </c>
    </row>
    <row r="12" spans="1:6" x14ac:dyDescent="0.25">
      <c r="A12">
        <v>20</v>
      </c>
      <c r="B12" s="4">
        <v>-6.35</v>
      </c>
      <c r="C12">
        <f t="shared" si="0"/>
        <v>1200</v>
      </c>
      <c r="D12" s="1">
        <f t="shared" si="1"/>
        <v>0.13976194237515902</v>
      </c>
      <c r="E12">
        <v>1800</v>
      </c>
      <c r="F12" s="1">
        <v>-1.3862943611198906</v>
      </c>
    </row>
    <row r="13" spans="1:6" x14ac:dyDescent="0.25">
      <c r="A13">
        <v>25</v>
      </c>
      <c r="B13" s="4">
        <v>-7.05</v>
      </c>
      <c r="C13">
        <f t="shared" si="0"/>
        <v>1500</v>
      </c>
      <c r="D13" s="1">
        <f t="shared" si="1"/>
        <v>-0.79850769621777118</v>
      </c>
      <c r="F13" s="1"/>
    </row>
    <row r="14" spans="1:6" x14ac:dyDescent="0.25">
      <c r="A14">
        <v>30</v>
      </c>
      <c r="B14" s="4">
        <v>-7.25</v>
      </c>
      <c r="C14">
        <f t="shared" si="0"/>
        <v>1800</v>
      </c>
      <c r="D14" s="1">
        <f t="shared" si="1"/>
        <v>-1.3862943611198906</v>
      </c>
      <c r="F14" s="1"/>
    </row>
    <row r="15" spans="1:6" x14ac:dyDescent="0.25">
      <c r="A15">
        <v>35</v>
      </c>
      <c r="B15" s="4">
        <v>-7.35</v>
      </c>
      <c r="C15">
        <f t="shared" si="0"/>
        <v>2100</v>
      </c>
      <c r="D15" s="1">
        <f t="shared" si="1"/>
        <v>-1.8971199848858789</v>
      </c>
      <c r="F15" s="1"/>
    </row>
    <row r="16" spans="1:6" x14ac:dyDescent="0.25">
      <c r="A16">
        <v>40</v>
      </c>
      <c r="B16" s="4">
        <v>-7.4</v>
      </c>
      <c r="C16">
        <f t="shared" si="0"/>
        <v>2400</v>
      </c>
      <c r="D16" s="1">
        <f t="shared" si="1"/>
        <v>-2.3025850929940495</v>
      </c>
      <c r="F16" s="1"/>
    </row>
    <row r="17" spans="1:13" x14ac:dyDescent="0.25">
      <c r="A17">
        <v>45</v>
      </c>
      <c r="B17" s="4">
        <v>-7.45</v>
      </c>
      <c r="C17">
        <f t="shared" si="0"/>
        <v>2700</v>
      </c>
      <c r="D17" s="1">
        <f t="shared" si="1"/>
        <v>-2.9957322735539944</v>
      </c>
      <c r="F17" s="1"/>
    </row>
    <row r="18" spans="1:13" x14ac:dyDescent="0.25">
      <c r="A18">
        <v>50</v>
      </c>
      <c r="B18" s="4">
        <v>-7.45</v>
      </c>
      <c r="C18">
        <f t="shared" si="0"/>
        <v>3000</v>
      </c>
      <c r="D18" s="1">
        <f t="shared" si="1"/>
        <v>-2.9957322735539944</v>
      </c>
      <c r="G18">
        <f t="array" ref="G18:H22">LINEST(F2:F12,E2:E12,1,1)</f>
        <v>-2.8317320192785662E-3</v>
      </c>
      <c r="H18">
        <v>3.6080366059272362</v>
      </c>
      <c r="J18" s="6" t="s">
        <v>8</v>
      </c>
      <c r="K18" s="5">
        <f>-G18</f>
        <v>2.8317320192785662E-3</v>
      </c>
      <c r="L18" s="2" t="s">
        <v>7</v>
      </c>
      <c r="M18" s="7">
        <f>G19*H21^0.5</f>
        <v>1.5197019704830161E-4</v>
      </c>
    </row>
    <row r="19" spans="1:13" ht="18.75" x14ac:dyDescent="0.35">
      <c r="A19">
        <v>70</v>
      </c>
      <c r="B19" s="4">
        <v>-7.45</v>
      </c>
      <c r="C19">
        <f t="shared" si="0"/>
        <v>4200</v>
      </c>
      <c r="D19" s="1">
        <f t="shared" si="1"/>
        <v>-2.9957322735539944</v>
      </c>
      <c r="G19">
        <v>5.0656732349433867E-5</v>
      </c>
      <c r="H19">
        <v>4.7978492419323913E-2</v>
      </c>
      <c r="J19" s="2" t="s">
        <v>9</v>
      </c>
      <c r="K19" s="8">
        <f>EXP(H18)+B20</f>
        <v>29.393545089743832</v>
      </c>
      <c r="L19" s="2" t="s">
        <v>7</v>
      </c>
      <c r="M19" s="8">
        <f>H19*H21^0.5*K19</f>
        <v>4.2307739407959897</v>
      </c>
    </row>
    <row r="20" spans="1:13" x14ac:dyDescent="0.25">
      <c r="A20" s="3" t="s">
        <v>1</v>
      </c>
      <c r="B20" s="4">
        <v>-7.5</v>
      </c>
      <c r="G20">
        <v>0.99712813829846547</v>
      </c>
      <c r="H20">
        <v>8.469774800824284E-2</v>
      </c>
    </row>
    <row r="21" spans="1:13" x14ac:dyDescent="0.25">
      <c r="G21">
        <v>3124.855643254326</v>
      </c>
      <c r="H21">
        <v>9</v>
      </c>
    </row>
    <row r="22" spans="1:13" x14ac:dyDescent="0.25">
      <c r="G22">
        <v>22.416803544495863</v>
      </c>
      <c r="H22">
        <v>6.4563376659010241E-2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A2" sqref="A2"/>
    </sheetView>
  </sheetViews>
  <sheetFormatPr defaultRowHeight="15" x14ac:dyDescent="0.25"/>
  <cols>
    <col min="1" max="1" width="6.42578125" bestFit="1" customWidth="1"/>
    <col min="2" max="2" width="5.5703125" bestFit="1" customWidth="1"/>
    <col min="3" max="3" width="6.7109375" bestFit="1" customWidth="1"/>
    <col min="4" max="4" width="6.7109375" customWidth="1"/>
    <col min="6" max="6" width="13.28515625" customWidth="1"/>
  </cols>
  <sheetData>
    <row r="1" spans="1:7" ht="18.75" x14ac:dyDescent="0.35">
      <c r="A1" t="s">
        <v>2</v>
      </c>
      <c r="B1" s="2" t="s">
        <v>3</v>
      </c>
      <c r="C1" s="2" t="s">
        <v>15</v>
      </c>
      <c r="D1" s="17" t="s">
        <v>16</v>
      </c>
      <c r="E1" s="6" t="s">
        <v>10</v>
      </c>
      <c r="F1">
        <v>2.3429951233683716E-3</v>
      </c>
      <c r="G1" t="s">
        <v>13</v>
      </c>
    </row>
    <row r="2" spans="1:7" ht="18.75" x14ac:dyDescent="0.35">
      <c r="A2">
        <v>0</v>
      </c>
      <c r="B2" s="4">
        <v>22.69</v>
      </c>
      <c r="C2" s="9">
        <f>$F$3+($F$2-$F$3)*EXP(-$F$1*$A2)</f>
        <v>23.486522308192143</v>
      </c>
      <c r="D2" s="9">
        <f>(C2-B2)^2</f>
        <v>0.63444778744773689</v>
      </c>
      <c r="E2" s="3" t="s">
        <v>11</v>
      </c>
      <c r="F2">
        <v>23.486522308192143</v>
      </c>
      <c r="G2" s="16" t="s">
        <v>14</v>
      </c>
    </row>
    <row r="3" spans="1:7" ht="18.75" x14ac:dyDescent="0.35">
      <c r="A3">
        <v>120</v>
      </c>
      <c r="B3" s="4">
        <v>16.399999999999999</v>
      </c>
      <c r="C3" s="9">
        <f t="shared" ref="C3:C20" si="0">$F$3+($F$2-$F$3)*EXP(-$F$1*$A3)</f>
        <v>15.830332437204802</v>
      </c>
      <c r="D3" s="9">
        <f t="shared" ref="D3:D19" si="1">(C3-B3)^2</f>
        <v>0.32452113210101874</v>
      </c>
      <c r="E3" s="3" t="s">
        <v>12</v>
      </c>
      <c r="F3">
        <v>-7.751499824514049</v>
      </c>
      <c r="G3" s="16" t="s">
        <v>14</v>
      </c>
    </row>
    <row r="4" spans="1:7" x14ac:dyDescent="0.25">
      <c r="A4">
        <v>240</v>
      </c>
      <c r="B4" s="4">
        <v>10.8</v>
      </c>
      <c r="C4" s="9">
        <f t="shared" si="0"/>
        <v>10.050613588985478</v>
      </c>
      <c r="D4" s="9">
        <f t="shared" si="1"/>
        <v>0.56157999301322792</v>
      </c>
    </row>
    <row r="5" spans="1:7" x14ac:dyDescent="0.25">
      <c r="A5">
        <v>360</v>
      </c>
      <c r="B5" s="4">
        <v>6.15</v>
      </c>
      <c r="C5" s="9">
        <f t="shared" si="0"/>
        <v>5.6874576945570414</v>
      </c>
      <c r="D5" s="9">
        <f t="shared" si="1"/>
        <v>0.21394538432448751</v>
      </c>
    </row>
    <row r="6" spans="1:7" x14ac:dyDescent="0.25">
      <c r="A6">
        <v>480</v>
      </c>
      <c r="B6" s="4">
        <v>2.6</v>
      </c>
      <c r="C6" s="9">
        <f t="shared" si="0"/>
        <v>2.3936764814880434</v>
      </c>
      <c r="D6" s="9">
        <f t="shared" si="1"/>
        <v>4.2569394291153757E-2</v>
      </c>
    </row>
    <row r="7" spans="1:7" x14ac:dyDescent="0.25">
      <c r="A7">
        <v>600</v>
      </c>
      <c r="B7" s="4">
        <v>-0.35</v>
      </c>
      <c r="C7" s="9">
        <f t="shared" si="0"/>
        <v>-9.2825248468476396E-2</v>
      </c>
      <c r="D7" s="9">
        <f t="shared" si="1"/>
        <v>6.6138852825300895E-2</v>
      </c>
    </row>
    <row r="8" spans="1:7" x14ac:dyDescent="0.25">
      <c r="A8">
        <v>720</v>
      </c>
      <c r="B8" s="4">
        <v>-2.65</v>
      </c>
      <c r="C8" s="9">
        <f t="shared" si="0"/>
        <v>-1.9699052526124099</v>
      </c>
      <c r="D8" s="9">
        <f t="shared" si="1"/>
        <v>0.46252886542418986</v>
      </c>
    </row>
    <row r="9" spans="1:7" x14ac:dyDescent="0.25">
      <c r="A9">
        <v>840</v>
      </c>
      <c r="B9" s="4">
        <v>-3.8</v>
      </c>
      <c r="C9" s="9">
        <f t="shared" si="0"/>
        <v>-3.3869279313050953</v>
      </c>
      <c r="D9" s="9">
        <f t="shared" si="1"/>
        <v>0.17062853393588792</v>
      </c>
    </row>
    <row r="10" spans="1:7" x14ac:dyDescent="0.25">
      <c r="A10">
        <v>960</v>
      </c>
      <c r="B10" s="4">
        <v>-5.05</v>
      </c>
      <c r="C10" s="9">
        <f t="shared" si="0"/>
        <v>-4.4566496626625973</v>
      </c>
      <c r="D10" s="9">
        <f t="shared" si="1"/>
        <v>0.35206462281840933</v>
      </c>
    </row>
    <row r="11" spans="1:7" x14ac:dyDescent="0.25">
      <c r="A11">
        <v>1080</v>
      </c>
      <c r="B11" s="4">
        <v>-5.08</v>
      </c>
      <c r="C11" s="9">
        <f t="shared" si="0"/>
        <v>-5.2641911365889014</v>
      </c>
      <c r="D11" s="9">
        <f t="shared" si="1"/>
        <v>3.3926374797911295E-2</v>
      </c>
    </row>
    <row r="12" spans="1:7" x14ac:dyDescent="0.25">
      <c r="A12">
        <v>1200</v>
      </c>
      <c r="B12" s="4">
        <v>-6.35</v>
      </c>
      <c r="C12" s="9">
        <f t="shared" si="0"/>
        <v>-5.8738106413581548</v>
      </c>
      <c r="D12" s="9">
        <f t="shared" si="1"/>
        <v>0.22675630528373156</v>
      </c>
    </row>
    <row r="13" spans="1:7" x14ac:dyDescent="0.25">
      <c r="A13">
        <v>1500</v>
      </c>
      <c r="B13" s="4">
        <v>-7.05</v>
      </c>
      <c r="C13" s="9">
        <f t="shared" si="0"/>
        <v>-6.8217657490628261</v>
      </c>
      <c r="D13" s="9">
        <f t="shared" si="1"/>
        <v>5.2090873300852797E-2</v>
      </c>
    </row>
    <row r="14" spans="1:7" x14ac:dyDescent="0.25">
      <c r="A14">
        <v>1800</v>
      </c>
      <c r="B14" s="4">
        <v>-7.25</v>
      </c>
      <c r="C14" s="9">
        <f t="shared" si="0"/>
        <v>-7.291143840781797</v>
      </c>
      <c r="D14" s="9">
        <f t="shared" si="1"/>
        <v>1.6928156342778623E-3</v>
      </c>
    </row>
    <row r="15" spans="1:7" x14ac:dyDescent="0.25">
      <c r="A15">
        <v>2100</v>
      </c>
      <c r="B15" s="4">
        <v>-7.35</v>
      </c>
      <c r="C15" s="9">
        <f t="shared" si="0"/>
        <v>-7.5235554720870006</v>
      </c>
      <c r="D15" s="9">
        <f t="shared" si="1"/>
        <v>3.0121501891341766E-2</v>
      </c>
    </row>
    <row r="16" spans="1:7" x14ac:dyDescent="0.25">
      <c r="A16">
        <v>2400</v>
      </c>
      <c r="B16" s="4">
        <v>-7.4</v>
      </c>
      <c r="C16" s="9">
        <f t="shared" si="0"/>
        <v>-7.6386336304393216</v>
      </c>
      <c r="D16" s="9">
        <f t="shared" si="1"/>
        <v>5.6946009576650566E-2</v>
      </c>
    </row>
    <row r="17" spans="1:4" x14ac:dyDescent="0.25">
      <c r="A17">
        <v>2700</v>
      </c>
      <c r="B17" s="4">
        <v>-7.45</v>
      </c>
      <c r="C17" s="9">
        <f t="shared" si="0"/>
        <v>-7.6956143523394704</v>
      </c>
      <c r="D17" s="9">
        <f t="shared" si="1"/>
        <v>6.0326410075137442E-2</v>
      </c>
    </row>
    <row r="18" spans="1:4" x14ac:dyDescent="0.25">
      <c r="A18">
        <v>3000</v>
      </c>
      <c r="B18" s="4">
        <v>-7.45</v>
      </c>
      <c r="C18" s="9">
        <f t="shared" si="0"/>
        <v>-7.7238282437915897</v>
      </c>
      <c r="D18" s="9">
        <f t="shared" si="1"/>
        <v>7.4981907097986203E-2</v>
      </c>
    </row>
    <row r="19" spans="1:4" x14ac:dyDescent="0.25">
      <c r="A19">
        <v>4200</v>
      </c>
      <c r="B19" s="4">
        <v>-7.45</v>
      </c>
      <c r="C19" s="9">
        <f t="shared" si="0"/>
        <v>-7.7498365108899447</v>
      </c>
      <c r="D19" s="9">
        <f t="shared" si="1"/>
        <v>8.9901933262655845E-2</v>
      </c>
    </row>
    <row r="20" spans="1:4" x14ac:dyDescent="0.25">
      <c r="A20" s="3" t="s">
        <v>1</v>
      </c>
      <c r="B20" s="4">
        <v>-7.5</v>
      </c>
      <c r="C20" s="9" t="e">
        <f t="shared" si="0"/>
        <v>#VALUE!</v>
      </c>
      <c r="D20" s="18">
        <f>SUM(D2:D19)</f>
        <v>3.4551686971019575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Presentation</vt:lpstr>
      <vt:lpstr>Real example</vt:lpstr>
      <vt:lpstr>Solution of the real example</vt:lpstr>
      <vt:lpstr>Solver</vt:lpstr>
    </vt:vector>
  </TitlesOfParts>
  <Company>SzTE TTIK FKAT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Peintler Gábor</dc:creator>
  <cp:lastModifiedBy>Gabor Peintler</cp:lastModifiedBy>
  <dcterms:created xsi:type="dcterms:W3CDTF">2015-02-16T09:31:48Z</dcterms:created>
  <dcterms:modified xsi:type="dcterms:W3CDTF">2025-03-17T20:13:53Z</dcterms:modified>
</cp:coreProperties>
</file>