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FKKLAB\SUPPORT\FUGGELEK\"/>
    </mc:Choice>
  </mc:AlternateContent>
  <bookViews>
    <workbookView xWindow="0" yWindow="0" windowWidth="21840" windowHeight="8370"/>
  </bookViews>
  <sheets>
    <sheet name="MeAc üres" sheetId="1" r:id="rId1"/>
    <sheet name="MeAc kész" sheetId="3" r:id="rId2"/>
    <sheet name="CMC üres" sheetId="4" r:id="rId3"/>
    <sheet name="CMC kész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5" l="1" a="1"/>
  <c r="H21" i="5" s="1"/>
  <c r="D18" i="5" a="1"/>
  <c r="E22" i="5" s="1"/>
  <c r="G22" i="3" a="1"/>
  <c r="H26" i="3" s="1"/>
  <c r="C20" i="3"/>
  <c r="A20" i="3"/>
  <c r="C19" i="3"/>
  <c r="C18" i="3"/>
  <c r="C17" i="3"/>
  <c r="C16" i="3"/>
  <c r="C15" i="3"/>
  <c r="C14" i="3"/>
  <c r="C13" i="3"/>
  <c r="C12" i="3"/>
  <c r="C11" i="3"/>
  <c r="C10" i="3"/>
  <c r="C9" i="3"/>
  <c r="A9" i="3"/>
  <c r="C8" i="3"/>
  <c r="A8" i="3"/>
  <c r="C7" i="3"/>
  <c r="A7" i="3"/>
  <c r="C6" i="3"/>
  <c r="A6" i="3"/>
  <c r="C5" i="3"/>
  <c r="A5" i="3"/>
  <c r="H19" i="5" l="1"/>
  <c r="E19" i="5"/>
  <c r="G22" i="5"/>
  <c r="H18" i="5"/>
  <c r="G20" i="5"/>
  <c r="D18" i="5"/>
  <c r="D22" i="5"/>
  <c r="H20" i="5"/>
  <c r="D19" i="5"/>
  <c r="G18" i="5"/>
  <c r="D20" i="5"/>
  <c r="H22" i="5"/>
  <c r="E20" i="5"/>
  <c r="G19" i="5"/>
  <c r="D21" i="5"/>
  <c r="E21" i="5"/>
  <c r="E18" i="5"/>
  <c r="G21" i="5"/>
  <c r="G23" i="3"/>
  <c r="H23" i="3"/>
  <c r="G24" i="3"/>
  <c r="H24" i="3"/>
  <c r="G25" i="3"/>
  <c r="H25" i="3"/>
  <c r="G22" i="3"/>
  <c r="C23" i="3" s="1"/>
  <c r="G26" i="3"/>
  <c r="H22" i="3"/>
  <c r="C24" i="3" s="1"/>
  <c r="C25" i="3" s="1"/>
  <c r="C26" i="3" s="1"/>
  <c r="A20" i="1"/>
  <c r="A9" i="1"/>
  <c r="A8" i="1"/>
  <c r="A7" i="1"/>
  <c r="A6" i="1"/>
  <c r="A5" i="1"/>
  <c r="G25" i="5" l="1"/>
  <c r="F25" i="5"/>
  <c r="G24" i="5"/>
  <c r="F24" i="5"/>
  <c r="F26" i="5" s="1"/>
  <c r="D24" i="3"/>
  <c r="D25" i="3" s="1"/>
  <c r="D26" i="3" s="1"/>
  <c r="D23" i="3"/>
  <c r="G26" i="5" l="1"/>
</calcChain>
</file>

<file path=xl/sharedStrings.xml><?xml version="1.0" encoding="utf-8"?>
<sst xmlns="http://schemas.openxmlformats.org/spreadsheetml/2006/main" count="41" uniqueCount="29">
  <si>
    <t>meredekség</t>
  </si>
  <si>
    <t>m. s. hibája</t>
  </si>
  <si>
    <t>korrelációs eh.</t>
  </si>
  <si>
    <t>F-próba</t>
  </si>
  <si>
    <t>négyzetösszeg (SQ)</t>
  </si>
  <si>
    <t>tengelymetszet</t>
  </si>
  <si>
    <t>tm. s. hibája</t>
  </si>
  <si>
    <t>y-k átlagos hibája</t>
  </si>
  <si>
    <t>szabadsági fok</t>
  </si>
  <si>
    <t>eltérés négyzetösszeg</t>
  </si>
  <si>
    <t>∞</t>
  </si>
  <si>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(s)</t>
    </r>
  </si>
  <si>
    <r>
      <rPr>
        <i/>
        <sz val="11"/>
        <color theme="1"/>
        <rFont val="Arial"/>
        <family val="2"/>
      </rPr>
      <t>V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/cm</t>
    </r>
    <r>
      <rPr>
        <vertAlign val="superscript"/>
        <sz val="11"/>
        <color theme="1"/>
        <rFont val="Arial"/>
        <family val="2"/>
      </rPr>
      <t>3</t>
    </r>
  </si>
  <si>
    <r>
      <t>MeAc + H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>O = MeOH + HAc</t>
    </r>
  </si>
  <si>
    <r>
      <t>ln((</t>
    </r>
    <r>
      <rPr>
        <i/>
        <sz val="11"/>
        <color theme="1"/>
        <rFont val="Arial"/>
        <family val="2"/>
      </rPr>
      <t>V</t>
    </r>
    <r>
      <rPr>
        <i/>
        <vertAlign val="subscript"/>
        <sz val="11"/>
        <color theme="1"/>
        <rFont val="Arial"/>
        <family val="2"/>
      </rPr>
      <t>∞</t>
    </r>
    <r>
      <rPr>
        <sz val="11"/>
        <color theme="1"/>
        <rFont val="Arial"/>
        <family val="2"/>
      </rPr>
      <t>–</t>
    </r>
    <r>
      <rPr>
        <i/>
        <sz val="11"/>
        <color theme="1"/>
        <rFont val="Arial"/>
        <family val="2"/>
      </rPr>
      <t>V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</si>
  <si>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x2</t>
  </si>
  <si>
    <t>y2</t>
  </si>
  <si>
    <t>k/(1/s)=</t>
  </si>
  <si>
    <r>
      <t>ln(V</t>
    </r>
    <r>
      <rPr>
        <vertAlign val="subscript"/>
        <sz val="11"/>
        <color theme="1"/>
        <rFont val="Arial"/>
        <family val="2"/>
      </rPr>
      <t>∞</t>
    </r>
    <r>
      <rPr>
        <sz val="11"/>
        <color theme="1"/>
        <rFont val="Arial"/>
        <family val="2"/>
      </rPr>
      <t>–V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)=</t>
    </r>
  </si>
  <si>
    <r>
      <t>(V</t>
    </r>
    <r>
      <rPr>
        <vertAlign val="subscript"/>
        <sz val="11"/>
        <color theme="1"/>
        <rFont val="Arial"/>
        <family val="2"/>
      </rPr>
      <t>∞</t>
    </r>
    <r>
      <rPr>
        <sz val="11"/>
        <color theme="1"/>
        <rFont val="Arial"/>
        <family val="2"/>
      </rPr>
      <t>–V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=</t>
    </r>
  </si>
  <si>
    <t>k=?</t>
  </si>
  <si>
    <r>
      <t>V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=?</t>
    </r>
  </si>
  <si>
    <r>
      <t>V</t>
    </r>
    <r>
      <rPr>
        <u val="double"/>
        <vertAlign val="subscript"/>
        <sz val="11"/>
        <color theme="1"/>
        <rFont val="Arial"/>
        <family val="2"/>
      </rPr>
      <t>0</t>
    </r>
    <r>
      <rPr>
        <u val="double"/>
        <sz val="11"/>
        <color theme="1"/>
        <rFont val="Arial"/>
        <family val="2"/>
      </rPr>
      <t>/cm</t>
    </r>
    <r>
      <rPr>
        <u val="double"/>
        <vertAlign val="superscript"/>
        <sz val="11"/>
        <color theme="1"/>
        <rFont val="Arial"/>
        <family val="2"/>
      </rPr>
      <t>3</t>
    </r>
    <r>
      <rPr>
        <u val="double"/>
        <sz val="11"/>
        <color theme="1"/>
        <rFont val="Arial"/>
        <family val="2"/>
      </rPr>
      <t>=</t>
    </r>
  </si>
  <si>
    <r>
      <t>c</t>
    </r>
    <r>
      <rPr>
        <b/>
        <vertAlign val="subscript"/>
        <sz val="11"/>
        <color theme="1"/>
        <rFont val="Arial"/>
        <family val="2"/>
      </rPr>
      <t>CMC</t>
    </r>
    <r>
      <rPr>
        <b/>
        <sz val="11"/>
        <color theme="1"/>
        <rFont val="Arial"/>
        <family val="2"/>
      </rPr>
      <t>/M=?</t>
    </r>
  </si>
  <si>
    <r>
      <t>G/</t>
    </r>
    <r>
      <rPr>
        <sz val="11"/>
        <color theme="1"/>
        <rFont val="Calibri"/>
        <family val="2"/>
      </rPr>
      <t>μ</t>
    </r>
    <r>
      <rPr>
        <i/>
        <sz val="11"/>
        <color theme="1"/>
        <rFont val="Arial"/>
        <family val="2"/>
      </rPr>
      <t>S</t>
    </r>
  </si>
  <si>
    <t>c/mM</t>
  </si>
  <si>
    <r>
      <t>b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-b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=</t>
    </r>
  </si>
  <si>
    <r>
      <t>a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-a</t>
    </r>
    <r>
      <rPr>
        <vertAlign val="sub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=</t>
    </r>
  </si>
  <si>
    <r>
      <t>x=c</t>
    </r>
    <r>
      <rPr>
        <u val="double"/>
        <vertAlign val="subscript"/>
        <sz val="11"/>
        <color theme="1"/>
        <rFont val="Arial"/>
        <family val="2"/>
      </rPr>
      <t>CMC</t>
    </r>
    <r>
      <rPr>
        <u val="double"/>
        <sz val="11"/>
        <color theme="1"/>
        <rFont val="Arial"/>
        <family val="2"/>
      </rPr>
      <t>/mM=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</si>
</sst>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0" formatCode="0.0"/>
    <numFmt numFmtId="174" formatCode="0.0000000"/>
    <numFmt numFmtId="175" formatCode="0.000000"/>
    <numFmt numFmtId="176" formatCode="0.00000"/>
    <numFmt numFmtId="177" formatCode="0.0000"/>
    <numFmt numFmtId="178" formatCode="0.000"/>
    <numFmt numFmtId="181" formatCode="&quot;±&quot;0.000000"/>
    <numFmt numFmtId="182" formatCode="&quot;±&quot;0.000"/>
    <numFmt numFmtId="183" formatCode="&quot;±&quot;0.00"/>
    <numFmt numFmtId="188" formatCode="&quot;±&quot;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bscript"/>
      <sz val="14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u val="double"/>
      <sz val="11"/>
      <color theme="1"/>
      <name val="Arial"/>
      <family val="2"/>
    </font>
    <font>
      <u val="double"/>
      <vertAlign val="subscript"/>
      <sz val="11"/>
      <color theme="1"/>
      <name val="Arial"/>
      <family val="2"/>
    </font>
    <font>
      <u val="double"/>
      <vertAlign val="superscript"/>
      <sz val="11"/>
      <color theme="1"/>
      <name val="Arial"/>
      <family val="2"/>
    </font>
    <font>
      <u val="double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Alignment="1"/>
    <xf numFmtId="2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4" fillId="0" borderId="0" xfId="0" applyFont="1" applyAlignment="1"/>
    <xf numFmtId="0" fontId="2" fillId="0" borderId="0" xfId="0" applyFont="1" applyAlignment="1">
      <alignment horizontal="center"/>
    </xf>
    <xf numFmtId="174" fontId="2" fillId="0" borderId="0" xfId="0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11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81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82" fontId="2" fillId="0" borderId="0" xfId="0" applyNumberFormat="1" applyFont="1" applyAlignment="1">
      <alignment horizontal="left"/>
    </xf>
    <xf numFmtId="0" fontId="0" fillId="0" borderId="0" xfId="0" applyAlignment="1"/>
    <xf numFmtId="183" fontId="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/>
    <xf numFmtId="175" fontId="12" fillId="0" borderId="0" xfId="0" applyNumberFormat="1" applyFont="1"/>
    <xf numFmtId="181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15" fillId="0" borderId="0" xfId="0" applyFont="1" applyAlignment="1"/>
    <xf numFmtId="2" fontId="12" fillId="0" borderId="0" xfId="0" applyNumberFormat="1" applyFont="1"/>
    <xf numFmtId="183" fontId="12" fillId="0" borderId="0" xfId="0" applyNumberFormat="1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188" fontId="2" fillId="0" borderId="0" xfId="0" applyNumberFormat="1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'MeAc üres'!$B$4</c:f>
              <c:strCache>
                <c:ptCount val="1"/>
                <c:pt idx="0">
                  <c:v>Vt/cm3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'MeAc üres'!$A$5:$A$20</c:f>
              <c:numCache>
                <c:formatCode>General</c:formatCode>
                <c:ptCount val="16"/>
                <c:pt idx="0">
                  <c:v>117</c:v>
                </c:pt>
                <c:pt idx="1">
                  <c:v>257</c:v>
                </c:pt>
                <c:pt idx="2">
                  <c:v>390</c:v>
                </c:pt>
                <c:pt idx="3">
                  <c:v>547</c:v>
                </c:pt>
                <c:pt idx="4">
                  <c:v>735</c:v>
                </c:pt>
                <c:pt idx="5">
                  <c:v>922</c:v>
                </c:pt>
                <c:pt idx="6">
                  <c:v>1198</c:v>
                </c:pt>
                <c:pt idx="7">
                  <c:v>1500</c:v>
                </c:pt>
                <c:pt idx="8">
                  <c:v>1804</c:v>
                </c:pt>
                <c:pt idx="9">
                  <c:v>2105</c:v>
                </c:pt>
                <c:pt idx="10">
                  <c:v>2402</c:v>
                </c:pt>
                <c:pt idx="11">
                  <c:v>3010</c:v>
                </c:pt>
                <c:pt idx="12">
                  <c:v>3600</c:v>
                </c:pt>
                <c:pt idx="13">
                  <c:v>4830</c:v>
                </c:pt>
                <c:pt idx="14">
                  <c:v>6050</c:v>
                </c:pt>
                <c:pt idx="15">
                  <c:v>7814</c:v>
                </c:pt>
              </c:numCache>
            </c:numRef>
          </c:xVal>
          <c:yVal>
            <c:numRef>
              <c:f>'MeAc üres'!$B$5:$B$20</c:f>
              <c:numCache>
                <c:formatCode>0.0</c:formatCode>
                <c:ptCount val="16"/>
                <c:pt idx="0">
                  <c:v>4</c:v>
                </c:pt>
                <c:pt idx="1">
                  <c:v>5.5</c:v>
                </c:pt>
                <c:pt idx="2">
                  <c:v>6.3</c:v>
                </c:pt>
                <c:pt idx="3">
                  <c:v>7.9</c:v>
                </c:pt>
                <c:pt idx="4">
                  <c:v>9.1</c:v>
                </c:pt>
                <c:pt idx="5">
                  <c:v>9.4</c:v>
                </c:pt>
                <c:pt idx="6">
                  <c:v>11.8</c:v>
                </c:pt>
                <c:pt idx="7">
                  <c:v>13.7</c:v>
                </c:pt>
                <c:pt idx="8">
                  <c:v>15.4</c:v>
                </c:pt>
                <c:pt idx="9">
                  <c:v>16.3</c:v>
                </c:pt>
                <c:pt idx="10">
                  <c:v>17.5</c:v>
                </c:pt>
                <c:pt idx="11">
                  <c:v>18.8</c:v>
                </c:pt>
                <c:pt idx="12">
                  <c:v>19.899999999999999</c:v>
                </c:pt>
                <c:pt idx="13">
                  <c:v>21.6</c:v>
                </c:pt>
                <c:pt idx="14">
                  <c:v>22.3</c:v>
                </c:pt>
                <c:pt idx="15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7B-4499-BF24-86C7DB458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98000"/>
        <c:axId val="1251508400"/>
      </c:scatterChart>
      <c:valAx>
        <c:axId val="1251498000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en-US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1508400"/>
        <c:crosses val="autoZero"/>
        <c:crossBetween val="midCat"/>
      </c:valAx>
      <c:valAx>
        <c:axId val="12515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  <a:r>
                  <a:rPr lang="en-US" baseline="-25000"/>
                  <a:t>t</a:t>
                </a:r>
                <a:r>
                  <a:rPr lang="en-US"/>
                  <a:t> (cm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149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'MeAc kész'!$B$4</c:f>
              <c:strCache>
                <c:ptCount val="1"/>
                <c:pt idx="0">
                  <c:v>Vt/cm3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'MeAc kész'!$A$5:$A$20</c:f>
              <c:numCache>
                <c:formatCode>General</c:formatCode>
                <c:ptCount val="16"/>
                <c:pt idx="0">
                  <c:v>117</c:v>
                </c:pt>
                <c:pt idx="1">
                  <c:v>257</c:v>
                </c:pt>
                <c:pt idx="2">
                  <c:v>390</c:v>
                </c:pt>
                <c:pt idx="3">
                  <c:v>547</c:v>
                </c:pt>
                <c:pt idx="4">
                  <c:v>735</c:v>
                </c:pt>
                <c:pt idx="5">
                  <c:v>922</c:v>
                </c:pt>
                <c:pt idx="6">
                  <c:v>1198</c:v>
                </c:pt>
                <c:pt idx="7">
                  <c:v>1500</c:v>
                </c:pt>
                <c:pt idx="8">
                  <c:v>1804</c:v>
                </c:pt>
                <c:pt idx="9">
                  <c:v>2105</c:v>
                </c:pt>
                <c:pt idx="10">
                  <c:v>2402</c:v>
                </c:pt>
                <c:pt idx="11">
                  <c:v>3010</c:v>
                </c:pt>
                <c:pt idx="12">
                  <c:v>3600</c:v>
                </c:pt>
                <c:pt idx="13">
                  <c:v>4830</c:v>
                </c:pt>
                <c:pt idx="14">
                  <c:v>6050</c:v>
                </c:pt>
                <c:pt idx="15">
                  <c:v>7814</c:v>
                </c:pt>
              </c:numCache>
            </c:numRef>
          </c:xVal>
          <c:yVal>
            <c:numRef>
              <c:f>'MeAc kész'!$B$5:$B$20</c:f>
              <c:numCache>
                <c:formatCode>0.0</c:formatCode>
                <c:ptCount val="16"/>
                <c:pt idx="0">
                  <c:v>4</c:v>
                </c:pt>
                <c:pt idx="1">
                  <c:v>5.5</c:v>
                </c:pt>
                <c:pt idx="2">
                  <c:v>6.3</c:v>
                </c:pt>
                <c:pt idx="3">
                  <c:v>7.9</c:v>
                </c:pt>
                <c:pt idx="4">
                  <c:v>9.1</c:v>
                </c:pt>
                <c:pt idx="5">
                  <c:v>9.4</c:v>
                </c:pt>
                <c:pt idx="6">
                  <c:v>11.8</c:v>
                </c:pt>
                <c:pt idx="7">
                  <c:v>13.7</c:v>
                </c:pt>
                <c:pt idx="8">
                  <c:v>15.4</c:v>
                </c:pt>
                <c:pt idx="9">
                  <c:v>16.3</c:v>
                </c:pt>
                <c:pt idx="10">
                  <c:v>17.5</c:v>
                </c:pt>
                <c:pt idx="11">
                  <c:v>18.8</c:v>
                </c:pt>
                <c:pt idx="12">
                  <c:v>19.899999999999999</c:v>
                </c:pt>
                <c:pt idx="13">
                  <c:v>21.6</c:v>
                </c:pt>
                <c:pt idx="14">
                  <c:v>22.3</c:v>
                </c:pt>
                <c:pt idx="15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9-486E-8F99-BFA184CB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98000"/>
        <c:axId val="1251508400"/>
      </c:scatterChart>
      <c:valAx>
        <c:axId val="1251498000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en-US" baseline="0"/>
                  <a:t> (s)</a:t>
                </a:r>
                <a:endParaRPr lang="hu-H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1508400"/>
        <c:crosses val="autoZero"/>
        <c:crossBetween val="midCat"/>
      </c:valAx>
      <c:valAx>
        <c:axId val="12515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  <a:r>
                  <a:rPr lang="en-US" baseline="-25000"/>
                  <a:t>t</a:t>
                </a:r>
                <a:r>
                  <a:rPr lang="en-US"/>
                  <a:t> (cm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149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Bemutató</a:t>
            </a:r>
            <a:endParaRPr lang="hu-HU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Mért adatok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'MeAc kész'!$A$5:$A$20</c:f>
              <c:numCache>
                <c:formatCode>General</c:formatCode>
                <c:ptCount val="16"/>
                <c:pt idx="0">
                  <c:v>117</c:v>
                </c:pt>
                <c:pt idx="1">
                  <c:v>257</c:v>
                </c:pt>
                <c:pt idx="2">
                  <c:v>390</c:v>
                </c:pt>
                <c:pt idx="3">
                  <c:v>547</c:v>
                </c:pt>
                <c:pt idx="4">
                  <c:v>735</c:v>
                </c:pt>
                <c:pt idx="5">
                  <c:v>922</c:v>
                </c:pt>
                <c:pt idx="6">
                  <c:v>1198</c:v>
                </c:pt>
                <c:pt idx="7">
                  <c:v>1500</c:v>
                </c:pt>
                <c:pt idx="8">
                  <c:v>1804</c:v>
                </c:pt>
                <c:pt idx="9">
                  <c:v>2105</c:v>
                </c:pt>
                <c:pt idx="10">
                  <c:v>2402</c:v>
                </c:pt>
                <c:pt idx="11">
                  <c:v>3010</c:v>
                </c:pt>
                <c:pt idx="12">
                  <c:v>3600</c:v>
                </c:pt>
                <c:pt idx="13">
                  <c:v>4830</c:v>
                </c:pt>
                <c:pt idx="14">
                  <c:v>6050</c:v>
                </c:pt>
                <c:pt idx="15">
                  <c:v>7814</c:v>
                </c:pt>
              </c:numCache>
            </c:numRef>
          </c:xVal>
          <c:yVal>
            <c:numRef>
              <c:f>'MeAc kész'!$C$5:$C$20</c:f>
              <c:numCache>
                <c:formatCode>0.0000</c:formatCode>
                <c:ptCount val="16"/>
                <c:pt idx="0">
                  <c:v>2.9231615807191558</c:v>
                </c:pt>
                <c:pt idx="1">
                  <c:v>2.8390784635086144</c:v>
                </c:pt>
                <c:pt idx="2">
                  <c:v>2.7911651078127169</c:v>
                </c:pt>
                <c:pt idx="3">
                  <c:v>2.6878474937846906</c:v>
                </c:pt>
                <c:pt idx="4">
                  <c:v>2.6026896854443837</c:v>
                </c:pt>
                <c:pt idx="5">
                  <c:v>2.5802168295923251</c:v>
                </c:pt>
                <c:pt idx="6">
                  <c:v>2.379546134130174</c:v>
                </c:pt>
                <c:pt idx="7">
                  <c:v>2.1860512767380942</c:v>
                </c:pt>
                <c:pt idx="8">
                  <c:v>1.9740810260220099</c:v>
                </c:pt>
                <c:pt idx="9">
                  <c:v>1.8405496333974871</c:v>
                </c:pt>
                <c:pt idx="10">
                  <c:v>1.6292405397302803</c:v>
                </c:pt>
                <c:pt idx="11">
                  <c:v>1.3350010667323402</c:v>
                </c:pt>
                <c:pt idx="12">
                  <c:v>0.99325177301028444</c:v>
                </c:pt>
                <c:pt idx="13">
                  <c:v>0</c:v>
                </c:pt>
                <c:pt idx="14">
                  <c:v>-1.2039728043259337</c:v>
                </c:pt>
                <c:pt idx="15">
                  <c:v>-2.3025850929940317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8-45E9-B62A-D72D2D835CE1}"/>
            </c:ext>
          </c:extLst>
        </c:ser>
        <c:ser>
          <c:idx val="1"/>
          <c:order val="1"/>
          <c:tx>
            <c:v>Illesztett pontok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4200"/>
            <c:backward val="117"/>
            <c:dispRSqr val="1"/>
            <c:dispEq val="1"/>
            <c:trendlineLbl>
              <c:layout>
                <c:manualLayout>
                  <c:x val="2.2237412765186045E-2"/>
                  <c:y val="-0.29341936424613591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'MeAc kész'!$D$5:$D$19</c:f>
              <c:numCache>
                <c:formatCode>General</c:formatCode>
                <c:ptCount val="15"/>
                <c:pt idx="0">
                  <c:v>117</c:v>
                </c:pt>
                <c:pt idx="1">
                  <c:v>257</c:v>
                </c:pt>
                <c:pt idx="2">
                  <c:v>390</c:v>
                </c:pt>
                <c:pt idx="3">
                  <c:v>547</c:v>
                </c:pt>
                <c:pt idx="4">
                  <c:v>735</c:v>
                </c:pt>
                <c:pt idx="5">
                  <c:v>1198</c:v>
                </c:pt>
                <c:pt idx="6">
                  <c:v>1500</c:v>
                </c:pt>
                <c:pt idx="7">
                  <c:v>1804</c:v>
                </c:pt>
                <c:pt idx="8">
                  <c:v>2105</c:v>
                </c:pt>
                <c:pt idx="9">
                  <c:v>2402</c:v>
                </c:pt>
                <c:pt idx="10">
                  <c:v>3010</c:v>
                </c:pt>
                <c:pt idx="11">
                  <c:v>3600</c:v>
                </c:pt>
              </c:numCache>
            </c:numRef>
          </c:xVal>
          <c:yVal>
            <c:numRef>
              <c:f>'MeAc kész'!$E$5:$E$19</c:f>
              <c:numCache>
                <c:formatCode>0.0000</c:formatCode>
                <c:ptCount val="15"/>
                <c:pt idx="0">
                  <c:v>2.9231615807191558</c:v>
                </c:pt>
                <c:pt idx="1">
                  <c:v>2.8390784635086144</c:v>
                </c:pt>
                <c:pt idx="2">
                  <c:v>2.7911651078127169</c:v>
                </c:pt>
                <c:pt idx="3">
                  <c:v>2.6878474937846906</c:v>
                </c:pt>
                <c:pt idx="4">
                  <c:v>2.6026896854443837</c:v>
                </c:pt>
                <c:pt idx="5">
                  <c:v>2.379546134130174</c:v>
                </c:pt>
                <c:pt idx="6">
                  <c:v>2.1860512767380942</c:v>
                </c:pt>
                <c:pt idx="7">
                  <c:v>1.9740810260220099</c:v>
                </c:pt>
                <c:pt idx="8">
                  <c:v>1.8405496333974871</c:v>
                </c:pt>
                <c:pt idx="9">
                  <c:v>1.6292405397302803</c:v>
                </c:pt>
                <c:pt idx="10">
                  <c:v>1.3350010667323402</c:v>
                </c:pt>
                <c:pt idx="11">
                  <c:v>0.99325177301028444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8-45E9-B62A-D72D2D83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020704"/>
        <c:axId val="1255022368"/>
      </c:scatterChart>
      <c:valAx>
        <c:axId val="1255020704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5022368"/>
        <c:crossesAt val="-3"/>
        <c:crossBetween val="midCat"/>
      </c:valAx>
      <c:valAx>
        <c:axId val="125502236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ln((V</a:t>
                </a:r>
                <a:r>
                  <a:rPr lang="en-US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∞</a:t>
                </a: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-V</a:t>
                </a:r>
                <a:r>
                  <a:rPr lang="en-US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t</a:t>
                </a: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)/cm</a:t>
                </a:r>
                <a:r>
                  <a:rPr lang="en-US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55020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CMC meghatározás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'CMC üres'!$A$3:$A$52</c:f>
              <c:numCache>
                <c:formatCode>0.00</c:formatCode>
                <c:ptCount val="50"/>
                <c:pt idx="0">
                  <c:v>0.24940000000000001</c:v>
                </c:pt>
                <c:pt idx="1">
                  <c:v>0.4975</c:v>
                </c:pt>
                <c:pt idx="2">
                  <c:v>0.74439999999999995</c:v>
                </c:pt>
                <c:pt idx="3">
                  <c:v>0.99009999999999998</c:v>
                </c:pt>
                <c:pt idx="4">
                  <c:v>1.2345999999999999</c:v>
                </c:pt>
                <c:pt idx="5">
                  <c:v>1.4778</c:v>
                </c:pt>
                <c:pt idx="6">
                  <c:v>1.7199</c:v>
                </c:pt>
                <c:pt idx="7">
                  <c:v>1.9608000000000001</c:v>
                </c:pt>
                <c:pt idx="8">
                  <c:v>2.2004999999999999</c:v>
                </c:pt>
                <c:pt idx="9">
                  <c:v>2.4390000000000001</c:v>
                </c:pt>
                <c:pt idx="10">
                  <c:v>2.6764000000000001</c:v>
                </c:pt>
                <c:pt idx="11">
                  <c:v>2.9125999999999999</c:v>
                </c:pt>
                <c:pt idx="12">
                  <c:v>3.1476999999999999</c:v>
                </c:pt>
                <c:pt idx="13">
                  <c:v>3.3816000000000002</c:v>
                </c:pt>
                <c:pt idx="14">
                  <c:v>3.6145</c:v>
                </c:pt>
                <c:pt idx="15">
                  <c:v>3.8460999999999999</c:v>
                </c:pt>
                <c:pt idx="16">
                  <c:v>4.0766999999999998</c:v>
                </c:pt>
                <c:pt idx="17">
                  <c:v>4.3061999999999996</c:v>
                </c:pt>
                <c:pt idx="18">
                  <c:v>4.5346000000000002</c:v>
                </c:pt>
                <c:pt idx="19">
                  <c:v>4.7618999999999998</c:v>
                </c:pt>
                <c:pt idx="20">
                  <c:v>4.9881000000000002</c:v>
                </c:pt>
                <c:pt idx="21">
                  <c:v>5.2133000000000003</c:v>
                </c:pt>
                <c:pt idx="22">
                  <c:v>5.4372999999999996</c:v>
                </c:pt>
                <c:pt idx="23">
                  <c:v>5.6604000000000001</c:v>
                </c:pt>
                <c:pt idx="24">
                  <c:v>5.8822999999999999</c:v>
                </c:pt>
                <c:pt idx="25">
                  <c:v>6.1032999999999999</c:v>
                </c:pt>
                <c:pt idx="26">
                  <c:v>6.3231999999999999</c:v>
                </c:pt>
                <c:pt idx="27">
                  <c:v>6.5419999999999998</c:v>
                </c:pt>
                <c:pt idx="28">
                  <c:v>6.7599</c:v>
                </c:pt>
                <c:pt idx="29">
                  <c:v>6.9767000000000001</c:v>
                </c:pt>
                <c:pt idx="30">
                  <c:v>7.1925999999999997</c:v>
                </c:pt>
                <c:pt idx="31">
                  <c:v>7.4074</c:v>
                </c:pt>
                <c:pt idx="32">
                  <c:v>7.6212</c:v>
                </c:pt>
                <c:pt idx="33">
                  <c:v>7.8341000000000003</c:v>
                </c:pt>
                <c:pt idx="34">
                  <c:v>8.0459999999999994</c:v>
                </c:pt>
                <c:pt idx="35">
                  <c:v>8.2568999999999999</c:v>
                </c:pt>
                <c:pt idx="36">
                  <c:v>8.4667999999999992</c:v>
                </c:pt>
                <c:pt idx="37">
                  <c:v>8.6758000000000006</c:v>
                </c:pt>
                <c:pt idx="38">
                  <c:v>8.8838000000000008</c:v>
                </c:pt>
                <c:pt idx="39">
                  <c:v>9.0908999999999995</c:v>
                </c:pt>
                <c:pt idx="40">
                  <c:v>9.2970000000000006</c:v>
                </c:pt>
                <c:pt idx="41">
                  <c:v>9.5023</c:v>
                </c:pt>
                <c:pt idx="42">
                  <c:v>9.7065000000000001</c:v>
                </c:pt>
                <c:pt idx="43">
                  <c:v>9.9099000000000004</c:v>
                </c:pt>
                <c:pt idx="44">
                  <c:v>10.112399999999999</c:v>
                </c:pt>
                <c:pt idx="45">
                  <c:v>10.3139</c:v>
                </c:pt>
                <c:pt idx="46">
                  <c:v>10.5145</c:v>
                </c:pt>
                <c:pt idx="47">
                  <c:v>10.7143</c:v>
                </c:pt>
                <c:pt idx="48">
                  <c:v>10.9131</c:v>
                </c:pt>
                <c:pt idx="49">
                  <c:v>11.1111</c:v>
                </c:pt>
              </c:numCache>
            </c:numRef>
          </c:xVal>
          <c:yVal>
            <c:numRef>
              <c:f>'CMC üres'!$B$3:$B$52</c:f>
              <c:numCache>
                <c:formatCode>General</c:formatCode>
                <c:ptCount val="50"/>
                <c:pt idx="0">
                  <c:v>24</c:v>
                </c:pt>
                <c:pt idx="1">
                  <c:v>46</c:v>
                </c:pt>
                <c:pt idx="2">
                  <c:v>68</c:v>
                </c:pt>
                <c:pt idx="3">
                  <c:v>90</c:v>
                </c:pt>
                <c:pt idx="4">
                  <c:v>111</c:v>
                </c:pt>
                <c:pt idx="5">
                  <c:v>131</c:v>
                </c:pt>
                <c:pt idx="6">
                  <c:v>153</c:v>
                </c:pt>
                <c:pt idx="7">
                  <c:v>173</c:v>
                </c:pt>
                <c:pt idx="8">
                  <c:v>192</c:v>
                </c:pt>
                <c:pt idx="9">
                  <c:v>212</c:v>
                </c:pt>
                <c:pt idx="10">
                  <c:v>232</c:v>
                </c:pt>
                <c:pt idx="11">
                  <c:v>249</c:v>
                </c:pt>
                <c:pt idx="12">
                  <c:v>268</c:v>
                </c:pt>
                <c:pt idx="13">
                  <c:v>286</c:v>
                </c:pt>
                <c:pt idx="14">
                  <c:v>303</c:v>
                </c:pt>
                <c:pt idx="15">
                  <c:v>320</c:v>
                </c:pt>
                <c:pt idx="16">
                  <c:v>336</c:v>
                </c:pt>
                <c:pt idx="17">
                  <c:v>351</c:v>
                </c:pt>
                <c:pt idx="18">
                  <c:v>367</c:v>
                </c:pt>
                <c:pt idx="19">
                  <c:v>382</c:v>
                </c:pt>
                <c:pt idx="20">
                  <c:v>397</c:v>
                </c:pt>
                <c:pt idx="21">
                  <c:v>411</c:v>
                </c:pt>
                <c:pt idx="22">
                  <c:v>425</c:v>
                </c:pt>
                <c:pt idx="23">
                  <c:v>439</c:v>
                </c:pt>
                <c:pt idx="24">
                  <c:v>453</c:v>
                </c:pt>
                <c:pt idx="25">
                  <c:v>467</c:v>
                </c:pt>
                <c:pt idx="26">
                  <c:v>480</c:v>
                </c:pt>
                <c:pt idx="27">
                  <c:v>496</c:v>
                </c:pt>
                <c:pt idx="28">
                  <c:v>507</c:v>
                </c:pt>
                <c:pt idx="29">
                  <c:v>520</c:v>
                </c:pt>
                <c:pt idx="30">
                  <c:v>533</c:v>
                </c:pt>
                <c:pt idx="31">
                  <c:v>545</c:v>
                </c:pt>
                <c:pt idx="32">
                  <c:v>558</c:v>
                </c:pt>
                <c:pt idx="33">
                  <c:v>570</c:v>
                </c:pt>
                <c:pt idx="34">
                  <c:v>582</c:v>
                </c:pt>
                <c:pt idx="35">
                  <c:v>594</c:v>
                </c:pt>
                <c:pt idx="36">
                  <c:v>605</c:v>
                </c:pt>
                <c:pt idx="37">
                  <c:v>617</c:v>
                </c:pt>
                <c:pt idx="38">
                  <c:v>629</c:v>
                </c:pt>
                <c:pt idx="39">
                  <c:v>641</c:v>
                </c:pt>
                <c:pt idx="40">
                  <c:v>652</c:v>
                </c:pt>
                <c:pt idx="41">
                  <c:v>663</c:v>
                </c:pt>
                <c:pt idx="42">
                  <c:v>674</c:v>
                </c:pt>
                <c:pt idx="43">
                  <c:v>685</c:v>
                </c:pt>
                <c:pt idx="44">
                  <c:v>697</c:v>
                </c:pt>
                <c:pt idx="45">
                  <c:v>706</c:v>
                </c:pt>
                <c:pt idx="46">
                  <c:v>718</c:v>
                </c:pt>
                <c:pt idx="47">
                  <c:v>728</c:v>
                </c:pt>
                <c:pt idx="48">
                  <c:v>739</c:v>
                </c:pt>
                <c:pt idx="49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8-4E38-8BA4-88DE9C54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72688"/>
        <c:axId val="1260963536"/>
      </c:scatterChart>
      <c:valAx>
        <c:axId val="126097268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c/mM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0963536"/>
        <c:crosses val="autoZero"/>
        <c:crossBetween val="midCat"/>
      </c:valAx>
      <c:valAx>
        <c:axId val="12609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G/</a:t>
                </a:r>
                <a:r>
                  <a:rPr lang="el-GR"/>
                  <a:t>μ</a:t>
                </a:r>
                <a:r>
                  <a:rPr lang="en-US"/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097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CMC meghatározás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'CMC kész'!$A$3:$A$52</c:f>
              <c:numCache>
                <c:formatCode>0.00</c:formatCode>
                <c:ptCount val="50"/>
                <c:pt idx="0">
                  <c:v>0.24940000000000001</c:v>
                </c:pt>
                <c:pt idx="1">
                  <c:v>0.4975</c:v>
                </c:pt>
                <c:pt idx="2">
                  <c:v>0.74439999999999995</c:v>
                </c:pt>
                <c:pt idx="3">
                  <c:v>0.99009999999999998</c:v>
                </c:pt>
                <c:pt idx="4">
                  <c:v>1.2345999999999999</c:v>
                </c:pt>
                <c:pt idx="5">
                  <c:v>1.4778</c:v>
                </c:pt>
                <c:pt idx="6">
                  <c:v>1.7199</c:v>
                </c:pt>
                <c:pt idx="7">
                  <c:v>1.9608000000000001</c:v>
                </c:pt>
                <c:pt idx="8">
                  <c:v>2.2004999999999999</c:v>
                </c:pt>
                <c:pt idx="9">
                  <c:v>2.4390000000000001</c:v>
                </c:pt>
                <c:pt idx="10">
                  <c:v>2.6764000000000001</c:v>
                </c:pt>
                <c:pt idx="11">
                  <c:v>2.9125999999999999</c:v>
                </c:pt>
                <c:pt idx="12">
                  <c:v>3.1476999999999999</c:v>
                </c:pt>
                <c:pt idx="13">
                  <c:v>3.3816000000000002</c:v>
                </c:pt>
                <c:pt idx="14">
                  <c:v>3.6145</c:v>
                </c:pt>
                <c:pt idx="15">
                  <c:v>3.8460999999999999</c:v>
                </c:pt>
                <c:pt idx="16">
                  <c:v>4.0766999999999998</c:v>
                </c:pt>
                <c:pt idx="17">
                  <c:v>4.3061999999999996</c:v>
                </c:pt>
                <c:pt idx="18">
                  <c:v>4.5346000000000002</c:v>
                </c:pt>
                <c:pt idx="19">
                  <c:v>4.7618999999999998</c:v>
                </c:pt>
                <c:pt idx="20">
                  <c:v>4.9881000000000002</c:v>
                </c:pt>
                <c:pt idx="21">
                  <c:v>5.2133000000000003</c:v>
                </c:pt>
                <c:pt idx="22">
                  <c:v>5.4372999999999996</c:v>
                </c:pt>
                <c:pt idx="23">
                  <c:v>5.6604000000000001</c:v>
                </c:pt>
                <c:pt idx="24">
                  <c:v>5.8822999999999999</c:v>
                </c:pt>
                <c:pt idx="25">
                  <c:v>6.1032999999999999</c:v>
                </c:pt>
                <c:pt idx="26">
                  <c:v>6.3231999999999999</c:v>
                </c:pt>
                <c:pt idx="27">
                  <c:v>6.5419999999999998</c:v>
                </c:pt>
                <c:pt idx="28">
                  <c:v>6.7599</c:v>
                </c:pt>
                <c:pt idx="29">
                  <c:v>6.9767000000000001</c:v>
                </c:pt>
                <c:pt idx="30">
                  <c:v>7.1925999999999997</c:v>
                </c:pt>
                <c:pt idx="31">
                  <c:v>7.4074</c:v>
                </c:pt>
                <c:pt idx="32">
                  <c:v>7.6212</c:v>
                </c:pt>
                <c:pt idx="33">
                  <c:v>7.8341000000000003</c:v>
                </c:pt>
                <c:pt idx="34">
                  <c:v>8.0459999999999994</c:v>
                </c:pt>
                <c:pt idx="35">
                  <c:v>8.2568999999999999</c:v>
                </c:pt>
                <c:pt idx="36">
                  <c:v>8.4667999999999992</c:v>
                </c:pt>
                <c:pt idx="37">
                  <c:v>8.6758000000000006</c:v>
                </c:pt>
                <c:pt idx="38">
                  <c:v>8.8838000000000008</c:v>
                </c:pt>
                <c:pt idx="39">
                  <c:v>9.0908999999999995</c:v>
                </c:pt>
                <c:pt idx="40">
                  <c:v>9.2970000000000006</c:v>
                </c:pt>
                <c:pt idx="41">
                  <c:v>9.5023</c:v>
                </c:pt>
                <c:pt idx="42">
                  <c:v>9.7065000000000001</c:v>
                </c:pt>
                <c:pt idx="43">
                  <c:v>9.9099000000000004</c:v>
                </c:pt>
                <c:pt idx="44">
                  <c:v>10.112399999999999</c:v>
                </c:pt>
                <c:pt idx="45">
                  <c:v>10.3139</c:v>
                </c:pt>
                <c:pt idx="46">
                  <c:v>10.5145</c:v>
                </c:pt>
                <c:pt idx="47">
                  <c:v>10.7143</c:v>
                </c:pt>
                <c:pt idx="48">
                  <c:v>10.9131</c:v>
                </c:pt>
                <c:pt idx="49">
                  <c:v>11.1111</c:v>
                </c:pt>
              </c:numCache>
            </c:numRef>
          </c:xVal>
          <c:yVal>
            <c:numRef>
              <c:f>'CMC kész'!$B$3:$B$52</c:f>
              <c:numCache>
                <c:formatCode>General</c:formatCode>
                <c:ptCount val="50"/>
                <c:pt idx="0">
                  <c:v>24</c:v>
                </c:pt>
                <c:pt idx="1">
                  <c:v>46</c:v>
                </c:pt>
                <c:pt idx="2">
                  <c:v>68</c:v>
                </c:pt>
                <c:pt idx="3">
                  <c:v>90</c:v>
                </c:pt>
                <c:pt idx="4">
                  <c:v>111</c:v>
                </c:pt>
                <c:pt idx="5">
                  <c:v>131</c:v>
                </c:pt>
                <c:pt idx="6">
                  <c:v>153</c:v>
                </c:pt>
                <c:pt idx="7">
                  <c:v>173</c:v>
                </c:pt>
                <c:pt idx="8">
                  <c:v>192</c:v>
                </c:pt>
                <c:pt idx="9">
                  <c:v>212</c:v>
                </c:pt>
                <c:pt idx="10">
                  <c:v>232</c:v>
                </c:pt>
                <c:pt idx="11">
                  <c:v>249</c:v>
                </c:pt>
                <c:pt idx="12">
                  <c:v>268</c:v>
                </c:pt>
                <c:pt idx="13">
                  <c:v>286</c:v>
                </c:pt>
                <c:pt idx="14">
                  <c:v>303</c:v>
                </c:pt>
                <c:pt idx="15">
                  <c:v>320</c:v>
                </c:pt>
                <c:pt idx="16">
                  <c:v>336</c:v>
                </c:pt>
                <c:pt idx="17">
                  <c:v>351</c:v>
                </c:pt>
                <c:pt idx="18">
                  <c:v>367</c:v>
                </c:pt>
                <c:pt idx="19">
                  <c:v>382</c:v>
                </c:pt>
                <c:pt idx="20">
                  <c:v>397</c:v>
                </c:pt>
                <c:pt idx="21">
                  <c:v>411</c:v>
                </c:pt>
                <c:pt idx="22">
                  <c:v>425</c:v>
                </c:pt>
                <c:pt idx="23">
                  <c:v>439</c:v>
                </c:pt>
                <c:pt idx="24">
                  <c:v>453</c:v>
                </c:pt>
                <c:pt idx="25">
                  <c:v>467</c:v>
                </c:pt>
                <c:pt idx="26">
                  <c:v>480</c:v>
                </c:pt>
                <c:pt idx="27">
                  <c:v>496</c:v>
                </c:pt>
                <c:pt idx="28">
                  <c:v>507</c:v>
                </c:pt>
                <c:pt idx="29">
                  <c:v>520</c:v>
                </c:pt>
                <c:pt idx="30">
                  <c:v>533</c:v>
                </c:pt>
                <c:pt idx="31">
                  <c:v>545</c:v>
                </c:pt>
                <c:pt idx="32">
                  <c:v>558</c:v>
                </c:pt>
                <c:pt idx="33">
                  <c:v>570</c:v>
                </c:pt>
                <c:pt idx="34">
                  <c:v>582</c:v>
                </c:pt>
                <c:pt idx="35">
                  <c:v>594</c:v>
                </c:pt>
                <c:pt idx="36">
                  <c:v>605</c:v>
                </c:pt>
                <c:pt idx="37">
                  <c:v>617</c:v>
                </c:pt>
                <c:pt idx="38">
                  <c:v>629</c:v>
                </c:pt>
                <c:pt idx="39">
                  <c:v>641</c:v>
                </c:pt>
                <c:pt idx="40">
                  <c:v>652</c:v>
                </c:pt>
                <c:pt idx="41">
                  <c:v>663</c:v>
                </c:pt>
                <c:pt idx="42">
                  <c:v>674</c:v>
                </c:pt>
                <c:pt idx="43">
                  <c:v>685</c:v>
                </c:pt>
                <c:pt idx="44">
                  <c:v>697</c:v>
                </c:pt>
                <c:pt idx="45">
                  <c:v>706</c:v>
                </c:pt>
                <c:pt idx="46">
                  <c:v>718</c:v>
                </c:pt>
                <c:pt idx="47">
                  <c:v>728</c:v>
                </c:pt>
                <c:pt idx="48">
                  <c:v>739</c:v>
                </c:pt>
                <c:pt idx="49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8-4552-9DC4-740ACED0170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forward val="5"/>
            <c:backward val="0.25"/>
            <c:dispRSqr val="1"/>
            <c:dispEq val="1"/>
            <c:trendlineLbl>
              <c:layout>
                <c:manualLayout>
                  <c:x val="-0.24265266841644795"/>
                  <c:y val="0.16186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'CMC kész'!$A$3:$A$11</c:f>
              <c:numCache>
                <c:formatCode>0.00</c:formatCode>
                <c:ptCount val="9"/>
                <c:pt idx="0">
                  <c:v>0.24940000000000001</c:v>
                </c:pt>
                <c:pt idx="1">
                  <c:v>0.4975</c:v>
                </c:pt>
                <c:pt idx="2">
                  <c:v>0.74439999999999995</c:v>
                </c:pt>
                <c:pt idx="3">
                  <c:v>0.99009999999999998</c:v>
                </c:pt>
                <c:pt idx="4">
                  <c:v>1.2345999999999999</c:v>
                </c:pt>
                <c:pt idx="5">
                  <c:v>1.4778</c:v>
                </c:pt>
                <c:pt idx="6">
                  <c:v>1.7199</c:v>
                </c:pt>
                <c:pt idx="7">
                  <c:v>1.9608000000000001</c:v>
                </c:pt>
                <c:pt idx="8">
                  <c:v>2.2004999999999999</c:v>
                </c:pt>
              </c:numCache>
            </c:numRef>
          </c:xVal>
          <c:yVal>
            <c:numRef>
              <c:f>'CMC kész'!$B$3:$B$11</c:f>
              <c:numCache>
                <c:formatCode>General</c:formatCode>
                <c:ptCount val="9"/>
                <c:pt idx="0">
                  <c:v>24</c:v>
                </c:pt>
                <c:pt idx="1">
                  <c:v>46</c:v>
                </c:pt>
                <c:pt idx="2">
                  <c:v>68</c:v>
                </c:pt>
                <c:pt idx="3">
                  <c:v>90</c:v>
                </c:pt>
                <c:pt idx="4">
                  <c:v>111</c:v>
                </c:pt>
                <c:pt idx="5">
                  <c:v>131</c:v>
                </c:pt>
                <c:pt idx="6">
                  <c:v>153</c:v>
                </c:pt>
                <c:pt idx="7">
                  <c:v>173</c:v>
                </c:pt>
                <c:pt idx="8">
                  <c:v>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8-4552-9DC4-740ACED0170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5"/>
            <c:dispRSqr val="1"/>
            <c:dispEq val="1"/>
            <c:trendlineLbl>
              <c:layout>
                <c:manualLayout>
                  <c:x val="5.1681321084864389E-2"/>
                  <c:y val="0.464583333333333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'CMC kész'!$A$36:$A$52</c:f>
              <c:numCache>
                <c:formatCode>0.00</c:formatCode>
                <c:ptCount val="17"/>
                <c:pt idx="0">
                  <c:v>7.8341000000000003</c:v>
                </c:pt>
                <c:pt idx="1">
                  <c:v>8.0459999999999994</c:v>
                </c:pt>
                <c:pt idx="2">
                  <c:v>8.2568999999999999</c:v>
                </c:pt>
                <c:pt idx="3">
                  <c:v>8.4667999999999992</c:v>
                </c:pt>
                <c:pt idx="4">
                  <c:v>8.6758000000000006</c:v>
                </c:pt>
                <c:pt idx="5">
                  <c:v>8.8838000000000008</c:v>
                </c:pt>
                <c:pt idx="6">
                  <c:v>9.0908999999999995</c:v>
                </c:pt>
                <c:pt idx="7">
                  <c:v>9.2970000000000006</c:v>
                </c:pt>
                <c:pt idx="8">
                  <c:v>9.5023</c:v>
                </c:pt>
                <c:pt idx="9">
                  <c:v>9.7065000000000001</c:v>
                </c:pt>
                <c:pt idx="10">
                  <c:v>9.9099000000000004</c:v>
                </c:pt>
                <c:pt idx="11">
                  <c:v>10.112399999999999</c:v>
                </c:pt>
                <c:pt idx="12">
                  <c:v>10.3139</c:v>
                </c:pt>
                <c:pt idx="13">
                  <c:v>10.5145</c:v>
                </c:pt>
                <c:pt idx="14">
                  <c:v>10.7143</c:v>
                </c:pt>
                <c:pt idx="15">
                  <c:v>10.9131</c:v>
                </c:pt>
                <c:pt idx="16">
                  <c:v>11.1111</c:v>
                </c:pt>
              </c:numCache>
            </c:numRef>
          </c:xVal>
          <c:yVal>
            <c:numRef>
              <c:f>'CMC kész'!$B$36:$B$52</c:f>
              <c:numCache>
                <c:formatCode>General</c:formatCode>
                <c:ptCount val="17"/>
                <c:pt idx="0">
                  <c:v>570</c:v>
                </c:pt>
                <c:pt idx="1">
                  <c:v>582</c:v>
                </c:pt>
                <c:pt idx="2">
                  <c:v>594</c:v>
                </c:pt>
                <c:pt idx="3">
                  <c:v>605</c:v>
                </c:pt>
                <c:pt idx="4">
                  <c:v>617</c:v>
                </c:pt>
                <c:pt idx="5">
                  <c:v>629</c:v>
                </c:pt>
                <c:pt idx="6">
                  <c:v>641</c:v>
                </c:pt>
                <c:pt idx="7">
                  <c:v>652</c:v>
                </c:pt>
                <c:pt idx="8">
                  <c:v>663</c:v>
                </c:pt>
                <c:pt idx="9">
                  <c:v>674</c:v>
                </c:pt>
                <c:pt idx="10">
                  <c:v>685</c:v>
                </c:pt>
                <c:pt idx="11">
                  <c:v>697</c:v>
                </c:pt>
                <c:pt idx="12">
                  <c:v>706</c:v>
                </c:pt>
                <c:pt idx="13">
                  <c:v>718</c:v>
                </c:pt>
                <c:pt idx="14">
                  <c:v>728</c:v>
                </c:pt>
                <c:pt idx="15">
                  <c:v>739</c:v>
                </c:pt>
                <c:pt idx="16">
                  <c:v>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18-4552-9DC4-740ACED0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72688"/>
        <c:axId val="1260963536"/>
      </c:scatterChart>
      <c:valAx>
        <c:axId val="126097268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c/mM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0963536"/>
        <c:crosses val="autoZero"/>
        <c:crossBetween val="midCat"/>
      </c:valAx>
      <c:valAx>
        <c:axId val="126096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G/</a:t>
                </a:r>
                <a:r>
                  <a:rPr lang="el-GR"/>
                  <a:t>μ</a:t>
                </a:r>
                <a:r>
                  <a:rPr lang="en-US"/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097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285750</xdr:colOff>
      <xdr:row>1</xdr:row>
      <xdr:rowOff>266700</xdr:rowOff>
    </xdr:to>
    <xdr:pic>
      <xdr:nvPicPr>
        <xdr:cNvPr id="6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238125</xdr:colOff>
      <xdr:row>2</xdr:row>
      <xdr:rowOff>257175</xdr:rowOff>
    </xdr:to>
    <xdr:pic>
      <xdr:nvPicPr>
        <xdr:cNvPr id="8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"/>
          <a:ext cx="2676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45555</xdr:colOff>
      <xdr:row>0</xdr:row>
      <xdr:rowOff>53010</xdr:rowOff>
    </xdr:from>
    <xdr:to>
      <xdr:col>8</xdr:col>
      <xdr:colOff>149087</xdr:colOff>
      <xdr:row>6</xdr:row>
      <xdr:rowOff>173934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285750</xdr:colOff>
      <xdr:row>1</xdr:row>
      <xdr:rowOff>266700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2955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238125</xdr:colOff>
      <xdr:row>2</xdr:row>
      <xdr:rowOff>257175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2962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45555</xdr:colOff>
      <xdr:row>0</xdr:row>
      <xdr:rowOff>53010</xdr:rowOff>
    </xdr:from>
    <xdr:to>
      <xdr:col>8</xdr:col>
      <xdr:colOff>149087</xdr:colOff>
      <xdr:row>6</xdr:row>
      <xdr:rowOff>173934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53837</xdr:colOff>
      <xdr:row>6</xdr:row>
      <xdr:rowOff>28160</xdr:rowOff>
    </xdr:from>
    <xdr:to>
      <xdr:col>9</xdr:col>
      <xdr:colOff>91108</xdr:colOff>
      <xdr:row>20</xdr:row>
      <xdr:rowOff>220317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561975</xdr:colOff>
      <xdr:row>0</xdr:row>
      <xdr:rowOff>523875</xdr:rowOff>
    </xdr:to>
    <xdr:pic>
      <xdr:nvPicPr>
        <xdr:cNvPr id="9" name="Kép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327164</xdr:colOff>
      <xdr:row>1</xdr:row>
      <xdr:rowOff>127552</xdr:rowOff>
    </xdr:from>
    <xdr:to>
      <xdr:col>10</xdr:col>
      <xdr:colOff>103533</xdr:colOff>
      <xdr:row>16</xdr:row>
      <xdr:rowOff>13252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561975</xdr:colOff>
      <xdr:row>0</xdr:row>
      <xdr:rowOff>523875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327164</xdr:colOff>
      <xdr:row>1</xdr:row>
      <xdr:rowOff>127552</xdr:rowOff>
    </xdr:from>
    <xdr:to>
      <xdr:col>10</xdr:col>
      <xdr:colOff>103533</xdr:colOff>
      <xdr:row>16</xdr:row>
      <xdr:rowOff>13252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15" zoomScaleNormal="115" workbookViewId="0">
      <selection activeCell="C5" sqref="C5"/>
    </sheetView>
  </sheetViews>
  <sheetFormatPr defaultRowHeight="14.25" x14ac:dyDescent="0.2"/>
  <cols>
    <col min="1" max="1" width="5.5703125" style="4" bestFit="1" customWidth="1"/>
    <col min="2" max="2" width="7.85546875" style="4" bestFit="1" customWidth="1"/>
    <col min="3" max="3" width="16.7109375" style="4" bestFit="1" customWidth="1"/>
    <col min="4" max="4" width="10.7109375" style="4" bestFit="1" customWidth="1"/>
    <col min="5" max="5" width="8" style="4" customWidth="1"/>
    <col min="6" max="6" width="20.5703125" style="4" bestFit="1" customWidth="1"/>
    <col min="7" max="7" width="11.42578125" style="4" bestFit="1" customWidth="1"/>
    <col min="8" max="8" width="8.42578125" style="4" bestFit="1" customWidth="1"/>
    <col min="9" max="9" width="22.42578125" style="4" bestFit="1" customWidth="1"/>
    <col min="10" max="16384" width="9.140625" style="4"/>
  </cols>
  <sheetData>
    <row r="1" spans="1:9" ht="21" x14ac:dyDescent="0.35">
      <c r="A1" s="9" t="s">
        <v>13</v>
      </c>
      <c r="B1" s="2"/>
      <c r="C1" s="2"/>
      <c r="D1" s="2"/>
      <c r="E1" s="2"/>
      <c r="I1" s="24" t="s">
        <v>20</v>
      </c>
    </row>
    <row r="2" spans="1:9" ht="22.5" customHeight="1" x14ac:dyDescent="0.3">
      <c r="A2" s="6"/>
      <c r="B2" s="6"/>
      <c r="C2" s="6"/>
      <c r="D2" s="6"/>
      <c r="I2" s="24" t="s">
        <v>21</v>
      </c>
    </row>
    <row r="3" spans="1:9" ht="22.5" customHeight="1" x14ac:dyDescent="0.2">
      <c r="A3" s="6"/>
      <c r="B3" s="6"/>
      <c r="C3" s="6"/>
      <c r="D3" s="6"/>
      <c r="E3" s="6"/>
    </row>
    <row r="4" spans="1:9" ht="18.75" x14ac:dyDescent="0.35">
      <c r="A4" s="7" t="s">
        <v>11</v>
      </c>
      <c r="B4" s="7" t="s">
        <v>12</v>
      </c>
      <c r="C4" s="10" t="s">
        <v>14</v>
      </c>
      <c r="D4" s="7" t="s">
        <v>15</v>
      </c>
      <c r="E4" s="7" t="s">
        <v>16</v>
      </c>
    </row>
    <row r="5" spans="1:9" x14ac:dyDescent="0.2">
      <c r="A5" s="4">
        <f>60+57</f>
        <v>117</v>
      </c>
      <c r="B5" s="8">
        <v>4</v>
      </c>
      <c r="C5" s="14"/>
      <c r="E5" s="14"/>
    </row>
    <row r="6" spans="1:9" x14ac:dyDescent="0.2">
      <c r="A6" s="4">
        <f>4*60+17</f>
        <v>257</v>
      </c>
      <c r="B6" s="8">
        <v>5.5</v>
      </c>
      <c r="C6" s="14"/>
      <c r="E6" s="14"/>
    </row>
    <row r="7" spans="1:9" x14ac:dyDescent="0.2">
      <c r="A7" s="4">
        <f>6*60+30</f>
        <v>390</v>
      </c>
      <c r="B7" s="8">
        <v>6.3</v>
      </c>
      <c r="C7" s="14"/>
      <c r="E7" s="14"/>
    </row>
    <row r="8" spans="1:9" x14ac:dyDescent="0.2">
      <c r="A8" s="4">
        <f>9*60+7</f>
        <v>547</v>
      </c>
      <c r="B8" s="8">
        <v>7.9</v>
      </c>
      <c r="C8" s="14"/>
      <c r="E8" s="14"/>
    </row>
    <row r="9" spans="1:9" x14ac:dyDescent="0.2">
      <c r="A9" s="4">
        <f>735</f>
        <v>735</v>
      </c>
      <c r="B9" s="8">
        <v>9.1</v>
      </c>
      <c r="C9" s="14"/>
      <c r="E9" s="14"/>
    </row>
    <row r="10" spans="1:9" x14ac:dyDescent="0.2">
      <c r="A10" s="4">
        <v>922</v>
      </c>
      <c r="B10" s="8">
        <v>9.4</v>
      </c>
      <c r="C10" s="14"/>
      <c r="E10" s="14"/>
    </row>
    <row r="11" spans="1:9" x14ac:dyDescent="0.2">
      <c r="A11" s="4">
        <v>1198</v>
      </c>
      <c r="B11" s="8">
        <v>11.8</v>
      </c>
      <c r="C11" s="14"/>
      <c r="E11" s="14"/>
    </row>
    <row r="12" spans="1:9" x14ac:dyDescent="0.2">
      <c r="A12" s="4">
        <v>1500</v>
      </c>
      <c r="B12" s="8">
        <v>13.7</v>
      </c>
      <c r="C12" s="14"/>
      <c r="E12" s="14"/>
    </row>
    <row r="13" spans="1:9" x14ac:dyDescent="0.2">
      <c r="A13" s="4">
        <v>1804</v>
      </c>
      <c r="B13" s="8">
        <v>15.4</v>
      </c>
      <c r="C13" s="14"/>
      <c r="E13" s="14"/>
    </row>
    <row r="14" spans="1:9" x14ac:dyDescent="0.2">
      <c r="A14" s="4">
        <v>2105</v>
      </c>
      <c r="B14" s="8">
        <v>16.3</v>
      </c>
      <c r="C14" s="14"/>
      <c r="E14" s="14"/>
    </row>
    <row r="15" spans="1:9" x14ac:dyDescent="0.2">
      <c r="A15" s="4">
        <v>2402</v>
      </c>
      <c r="B15" s="8">
        <v>17.5</v>
      </c>
      <c r="C15" s="14"/>
      <c r="E15" s="14"/>
    </row>
    <row r="16" spans="1:9" x14ac:dyDescent="0.2">
      <c r="A16" s="4">
        <v>3010</v>
      </c>
      <c r="B16" s="8">
        <v>18.8</v>
      </c>
      <c r="C16" s="14"/>
      <c r="E16" s="14"/>
    </row>
    <row r="17" spans="1:8" x14ac:dyDescent="0.2">
      <c r="A17" s="4">
        <v>3600</v>
      </c>
      <c r="B17" s="8">
        <v>19.899999999999999</v>
      </c>
      <c r="C17" s="14"/>
      <c r="E17" s="14"/>
    </row>
    <row r="18" spans="1:8" x14ac:dyDescent="0.2">
      <c r="A18" s="4">
        <v>4830</v>
      </c>
      <c r="B18" s="8">
        <v>21.6</v>
      </c>
      <c r="C18" s="14"/>
      <c r="E18" s="14"/>
    </row>
    <row r="19" spans="1:8" x14ac:dyDescent="0.2">
      <c r="A19" s="4">
        <v>6050</v>
      </c>
      <c r="B19" s="8">
        <v>22.3</v>
      </c>
      <c r="C19" s="14"/>
      <c r="E19" s="14"/>
    </row>
    <row r="20" spans="1:8" x14ac:dyDescent="0.2">
      <c r="A20" s="4">
        <f>130*60+14</f>
        <v>7814</v>
      </c>
      <c r="B20" s="8">
        <v>22.5</v>
      </c>
      <c r="C20" s="14"/>
    </row>
    <row r="21" spans="1:8" ht="18" x14ac:dyDescent="0.25">
      <c r="A21" s="5" t="s">
        <v>10</v>
      </c>
      <c r="B21" s="8">
        <v>22.6</v>
      </c>
    </row>
    <row r="22" spans="1:8" x14ac:dyDescent="0.2">
      <c r="G22" s="11"/>
      <c r="H22" s="15"/>
    </row>
    <row r="23" spans="1:8" x14ac:dyDescent="0.2">
      <c r="C23" s="12"/>
      <c r="D23" s="19"/>
      <c r="G23" s="16"/>
      <c r="H23" s="15"/>
    </row>
    <row r="24" spans="1:8" ht="14.25" customHeight="1" x14ac:dyDescent="0.25">
      <c r="A24" s="7"/>
      <c r="B24" s="22"/>
      <c r="C24" s="15"/>
      <c r="D24" s="21"/>
      <c r="G24" s="14"/>
      <c r="H24" s="14"/>
    </row>
    <row r="25" spans="1:8" ht="14.25" customHeight="1" x14ac:dyDescent="0.25">
      <c r="A25" s="22"/>
      <c r="B25" s="22"/>
      <c r="C25" s="17"/>
      <c r="D25" s="23"/>
      <c r="G25" s="18"/>
    </row>
    <row r="26" spans="1:8" ht="14.25" customHeight="1" x14ac:dyDescent="0.25">
      <c r="A26" s="22"/>
      <c r="B26" s="22"/>
      <c r="C26" s="17"/>
      <c r="D26" s="23"/>
      <c r="G26" s="17"/>
      <c r="H26" s="13"/>
    </row>
  </sheetData>
  <mergeCells count="3">
    <mergeCell ref="A2:D2"/>
    <mergeCell ref="A3:E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5" zoomScaleNormal="115" workbookViewId="0">
      <selection activeCell="I1" sqref="I1"/>
    </sheetView>
  </sheetViews>
  <sheetFormatPr defaultRowHeight="14.25" x14ac:dyDescent="0.2"/>
  <cols>
    <col min="1" max="1" width="5.5703125" style="4" bestFit="1" customWidth="1"/>
    <col min="2" max="2" width="7.85546875" style="4" bestFit="1" customWidth="1"/>
    <col min="3" max="3" width="16.7109375" style="4" bestFit="1" customWidth="1"/>
    <col min="4" max="4" width="10.7109375" style="4" bestFit="1" customWidth="1"/>
    <col min="5" max="5" width="8" style="4" customWidth="1"/>
    <col min="6" max="6" width="20.5703125" style="4" bestFit="1" customWidth="1"/>
    <col min="7" max="7" width="11.42578125" style="4" bestFit="1" customWidth="1"/>
    <col min="8" max="8" width="8.42578125" style="4" bestFit="1" customWidth="1"/>
    <col min="9" max="9" width="22.42578125" style="4" bestFit="1" customWidth="1"/>
    <col min="10" max="16384" width="9.140625" style="4"/>
  </cols>
  <sheetData>
    <row r="1" spans="1:9" ht="21" x14ac:dyDescent="0.35">
      <c r="A1" s="9" t="s">
        <v>13</v>
      </c>
      <c r="B1" s="2"/>
      <c r="C1" s="2"/>
      <c r="D1" s="2"/>
      <c r="E1" s="2"/>
      <c r="I1" s="24" t="s">
        <v>20</v>
      </c>
    </row>
    <row r="2" spans="1:9" ht="22.5" customHeight="1" x14ac:dyDescent="0.3">
      <c r="A2" s="6"/>
      <c r="B2" s="6"/>
      <c r="C2" s="6"/>
      <c r="D2" s="6"/>
      <c r="I2" s="24" t="s">
        <v>21</v>
      </c>
    </row>
    <row r="3" spans="1:9" ht="22.5" customHeight="1" x14ac:dyDescent="0.2">
      <c r="A3" s="6"/>
      <c r="B3" s="6"/>
      <c r="C3" s="6"/>
      <c r="D3" s="6"/>
      <c r="E3" s="6"/>
    </row>
    <row r="4" spans="1:9" ht="18.75" x14ac:dyDescent="0.35">
      <c r="A4" s="7" t="s">
        <v>11</v>
      </c>
      <c r="B4" s="7" t="s">
        <v>12</v>
      </c>
      <c r="C4" s="10" t="s">
        <v>14</v>
      </c>
      <c r="D4" s="7" t="s">
        <v>15</v>
      </c>
      <c r="E4" s="7" t="s">
        <v>16</v>
      </c>
    </row>
    <row r="5" spans="1:9" x14ac:dyDescent="0.2">
      <c r="A5" s="4">
        <f>60+57</f>
        <v>117</v>
      </c>
      <c r="B5" s="8">
        <v>4</v>
      </c>
      <c r="C5" s="14">
        <f>LN($B$21-B5)</f>
        <v>2.9231615807191558</v>
      </c>
      <c r="D5" s="4">
        <v>117</v>
      </c>
      <c r="E5" s="14">
        <v>2.9231615807191558</v>
      </c>
    </row>
    <row r="6" spans="1:9" x14ac:dyDescent="0.2">
      <c r="A6" s="4">
        <f>4*60+17</f>
        <v>257</v>
      </c>
      <c r="B6" s="8">
        <v>5.5</v>
      </c>
      <c r="C6" s="14">
        <f t="shared" ref="C6:C20" si="0">LN($B$21-B6)</f>
        <v>2.8390784635086144</v>
      </c>
      <c r="D6" s="4">
        <v>257</v>
      </c>
      <c r="E6" s="14">
        <v>2.8390784635086144</v>
      </c>
    </row>
    <row r="7" spans="1:9" x14ac:dyDescent="0.2">
      <c r="A7" s="4">
        <f>6*60+30</f>
        <v>390</v>
      </c>
      <c r="B7" s="8">
        <v>6.3</v>
      </c>
      <c r="C7" s="14">
        <f t="shared" si="0"/>
        <v>2.7911651078127169</v>
      </c>
      <c r="D7" s="4">
        <v>390</v>
      </c>
      <c r="E7" s="14">
        <v>2.7911651078127169</v>
      </c>
    </row>
    <row r="8" spans="1:9" x14ac:dyDescent="0.2">
      <c r="A8" s="4">
        <f>9*60+7</f>
        <v>547</v>
      </c>
      <c r="B8" s="8">
        <v>7.9</v>
      </c>
      <c r="C8" s="14">
        <f t="shared" si="0"/>
        <v>2.6878474937846906</v>
      </c>
      <c r="D8" s="4">
        <v>547</v>
      </c>
      <c r="E8" s="14">
        <v>2.6878474937846906</v>
      </c>
    </row>
    <row r="9" spans="1:9" x14ac:dyDescent="0.2">
      <c r="A9" s="4">
        <f>735</f>
        <v>735</v>
      </c>
      <c r="B9" s="8">
        <v>9.1</v>
      </c>
      <c r="C9" s="14">
        <f t="shared" si="0"/>
        <v>2.6026896854443837</v>
      </c>
      <c r="D9" s="4">
        <v>735</v>
      </c>
      <c r="E9" s="14">
        <v>2.6026896854443837</v>
      </c>
    </row>
    <row r="10" spans="1:9" x14ac:dyDescent="0.2">
      <c r="A10" s="4">
        <v>922</v>
      </c>
      <c r="B10" s="8">
        <v>9.4</v>
      </c>
      <c r="C10" s="14">
        <f t="shared" si="0"/>
        <v>2.5802168295923251</v>
      </c>
      <c r="D10" s="4">
        <v>1198</v>
      </c>
      <c r="E10" s="14">
        <v>2.379546134130174</v>
      </c>
    </row>
    <row r="11" spans="1:9" x14ac:dyDescent="0.2">
      <c r="A11" s="4">
        <v>1198</v>
      </c>
      <c r="B11" s="8">
        <v>11.8</v>
      </c>
      <c r="C11" s="14">
        <f t="shared" si="0"/>
        <v>2.379546134130174</v>
      </c>
      <c r="D11" s="4">
        <v>1500</v>
      </c>
      <c r="E11" s="14">
        <v>2.1860512767380942</v>
      </c>
    </row>
    <row r="12" spans="1:9" x14ac:dyDescent="0.2">
      <c r="A12" s="4">
        <v>1500</v>
      </c>
      <c r="B12" s="8">
        <v>13.7</v>
      </c>
      <c r="C12" s="14">
        <f t="shared" si="0"/>
        <v>2.1860512767380942</v>
      </c>
      <c r="D12" s="4">
        <v>1804</v>
      </c>
      <c r="E12" s="14">
        <v>1.9740810260220099</v>
      </c>
    </row>
    <row r="13" spans="1:9" x14ac:dyDescent="0.2">
      <c r="A13" s="4">
        <v>1804</v>
      </c>
      <c r="B13" s="8">
        <v>15.4</v>
      </c>
      <c r="C13" s="14">
        <f t="shared" si="0"/>
        <v>1.9740810260220099</v>
      </c>
      <c r="D13" s="4">
        <v>2105</v>
      </c>
      <c r="E13" s="14">
        <v>1.8405496333974871</v>
      </c>
    </row>
    <row r="14" spans="1:9" x14ac:dyDescent="0.2">
      <c r="A14" s="4">
        <v>2105</v>
      </c>
      <c r="B14" s="8">
        <v>16.3</v>
      </c>
      <c r="C14" s="14">
        <f t="shared" si="0"/>
        <v>1.8405496333974871</v>
      </c>
      <c r="D14" s="4">
        <v>2402</v>
      </c>
      <c r="E14" s="14">
        <v>1.6292405397302803</v>
      </c>
    </row>
    <row r="15" spans="1:9" x14ac:dyDescent="0.2">
      <c r="A15" s="4">
        <v>2402</v>
      </c>
      <c r="B15" s="8">
        <v>17.5</v>
      </c>
      <c r="C15" s="14">
        <f t="shared" si="0"/>
        <v>1.6292405397302803</v>
      </c>
      <c r="D15" s="4">
        <v>3010</v>
      </c>
      <c r="E15" s="14">
        <v>1.3350010667323402</v>
      </c>
    </row>
    <row r="16" spans="1:9" x14ac:dyDescent="0.2">
      <c r="A16" s="4">
        <v>3010</v>
      </c>
      <c r="B16" s="8">
        <v>18.8</v>
      </c>
      <c r="C16" s="14">
        <f t="shared" si="0"/>
        <v>1.3350010667323402</v>
      </c>
      <c r="D16" s="4">
        <v>3600</v>
      </c>
      <c r="E16" s="14">
        <v>0.99325177301028444</v>
      </c>
    </row>
    <row r="17" spans="1:9" x14ac:dyDescent="0.2">
      <c r="A17" s="4">
        <v>3600</v>
      </c>
      <c r="B17" s="8">
        <v>19.899999999999999</v>
      </c>
      <c r="C17" s="14">
        <f t="shared" si="0"/>
        <v>0.99325177301028444</v>
      </c>
      <c r="E17" s="14"/>
    </row>
    <row r="18" spans="1:9" x14ac:dyDescent="0.2">
      <c r="A18" s="4">
        <v>4830</v>
      </c>
      <c r="B18" s="8">
        <v>21.6</v>
      </c>
      <c r="C18" s="14">
        <f t="shared" si="0"/>
        <v>0</v>
      </c>
      <c r="E18" s="14"/>
    </row>
    <row r="19" spans="1:9" x14ac:dyDescent="0.2">
      <c r="A19" s="4">
        <v>6050</v>
      </c>
      <c r="B19" s="8">
        <v>22.3</v>
      </c>
      <c r="C19" s="14">
        <f t="shared" si="0"/>
        <v>-1.2039728043259337</v>
      </c>
      <c r="E19" s="14"/>
    </row>
    <row r="20" spans="1:9" x14ac:dyDescent="0.2">
      <c r="A20" s="4">
        <f>130*60+14</f>
        <v>7814</v>
      </c>
      <c r="B20" s="8">
        <v>22.5</v>
      </c>
      <c r="C20" s="14">
        <f t="shared" si="0"/>
        <v>-2.3025850929940317</v>
      </c>
    </row>
    <row r="21" spans="1:9" ht="18" x14ac:dyDescent="0.25">
      <c r="A21" s="5" t="s">
        <v>10</v>
      </c>
      <c r="B21" s="8">
        <v>22.6</v>
      </c>
    </row>
    <row r="22" spans="1:9" x14ac:dyDescent="0.2">
      <c r="F22" s="4" t="s">
        <v>0</v>
      </c>
      <c r="G22" s="11">
        <f t="array" ref="G22:H26">LINEST(E5:E16,D5:D16,1,1)</f>
        <v>-5.5704902144070414E-4</v>
      </c>
      <c r="H22" s="15">
        <v>3.0018278953983559</v>
      </c>
      <c r="I22" s="4" t="s">
        <v>5</v>
      </c>
    </row>
    <row r="23" spans="1:9" x14ac:dyDescent="0.2">
      <c r="B23" s="25" t="s">
        <v>17</v>
      </c>
      <c r="C23" s="26">
        <f>G22*-1</f>
        <v>5.5704902144070414E-4</v>
      </c>
      <c r="D23" s="27">
        <f>G23*H25^0.5</f>
        <v>1.9071794011799853E-5</v>
      </c>
      <c r="F23" s="4" t="s">
        <v>1</v>
      </c>
      <c r="G23" s="16">
        <v>6.0310308142847747E-6</v>
      </c>
      <c r="H23" s="15">
        <v>1.1042939429802471E-2</v>
      </c>
      <c r="I23" s="4" t="s">
        <v>6</v>
      </c>
    </row>
    <row r="24" spans="1:9" ht="18.75" x14ac:dyDescent="0.35">
      <c r="A24" s="20" t="s">
        <v>18</v>
      </c>
      <c r="B24" s="2"/>
      <c r="C24" s="15">
        <f>H22</f>
        <v>3.0018278953983559</v>
      </c>
      <c r="D24" s="21">
        <f>H23*H25^0.5</f>
        <v>3.4920840661456898E-2</v>
      </c>
      <c r="F24" s="4" t="s">
        <v>2</v>
      </c>
      <c r="G24" s="14">
        <v>0.99882918712905411</v>
      </c>
      <c r="H24" s="14">
        <v>2.2748476552822677E-2</v>
      </c>
      <c r="I24" s="4" t="s">
        <v>7</v>
      </c>
    </row>
    <row r="25" spans="1:9" ht="18.75" x14ac:dyDescent="0.35">
      <c r="A25" s="20" t="s">
        <v>19</v>
      </c>
      <c r="B25" s="2"/>
      <c r="C25" s="17">
        <f>EXP(C24)</f>
        <v>20.122284759071299</v>
      </c>
      <c r="D25" s="23">
        <f>D24*EXP(C24)</f>
        <v>0.70268709981599142</v>
      </c>
      <c r="F25" s="4" t="s">
        <v>3</v>
      </c>
      <c r="G25" s="18">
        <v>8531.0745373170885</v>
      </c>
      <c r="H25" s="4">
        <v>10</v>
      </c>
      <c r="I25" s="4" t="s">
        <v>8</v>
      </c>
    </row>
    <row r="26" spans="1:9" ht="18.75" x14ac:dyDescent="0.35">
      <c r="A26" s="28" t="s">
        <v>22</v>
      </c>
      <c r="B26" s="29"/>
      <c r="C26" s="30">
        <f>B21-C25</f>
        <v>2.4777152409287027</v>
      </c>
      <c r="D26" s="31">
        <f>D25</f>
        <v>0.70268709981599142</v>
      </c>
      <c r="F26" s="4" t="s">
        <v>4</v>
      </c>
      <c r="G26" s="17">
        <v>4.4147729378351066</v>
      </c>
      <c r="H26" s="13">
        <v>5.17493185474323E-3</v>
      </c>
      <c r="I26" s="4" t="s">
        <v>9</v>
      </c>
    </row>
  </sheetData>
  <mergeCells count="6">
    <mergeCell ref="A1:E1"/>
    <mergeCell ref="A2:D2"/>
    <mergeCell ref="A3:E3"/>
    <mergeCell ref="A24:B24"/>
    <mergeCell ref="A25:B25"/>
    <mergeCell ref="A26:B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="115" zoomScaleNormal="115" workbookViewId="0">
      <selection activeCell="D18" sqref="D18"/>
    </sheetView>
  </sheetViews>
  <sheetFormatPr defaultRowHeight="14.25" x14ac:dyDescent="0.2"/>
  <cols>
    <col min="1" max="1" width="7.140625" style="4" bestFit="1" customWidth="1"/>
    <col min="2" max="2" width="7" style="4" bestFit="1" customWidth="1"/>
    <col min="3" max="3" width="7.85546875" style="4" customWidth="1"/>
    <col min="4" max="4" width="8.85546875" style="4" customWidth="1"/>
    <col min="5" max="5" width="10.5703125" style="4" customWidth="1"/>
    <col min="6" max="6" width="10.42578125" style="4" bestFit="1" customWidth="1"/>
    <col min="7" max="7" width="10.7109375" style="4" bestFit="1" customWidth="1"/>
    <col min="8" max="8" width="11.85546875" style="4" bestFit="1" customWidth="1"/>
    <col min="9" max="9" width="7.7109375" style="4" customWidth="1"/>
    <col min="10" max="16384" width="9.140625" style="4"/>
  </cols>
  <sheetData>
    <row r="1" spans="1:9" ht="42" customHeight="1" x14ac:dyDescent="0.25">
      <c r="A1"/>
      <c r="B1" s="22"/>
      <c r="C1" s="22"/>
      <c r="D1" s="22"/>
      <c r="E1" s="22"/>
      <c r="F1" s="34" t="s">
        <v>23</v>
      </c>
      <c r="G1" s="32"/>
      <c r="H1" s="32"/>
      <c r="I1" s="24"/>
    </row>
    <row r="2" spans="1:9" ht="15" x14ac:dyDescent="0.25">
      <c r="A2" s="33" t="s">
        <v>25</v>
      </c>
      <c r="B2" s="33" t="s">
        <v>24</v>
      </c>
      <c r="C2" s="10"/>
      <c r="D2" s="7"/>
      <c r="E2" s="7"/>
    </row>
    <row r="3" spans="1:9" ht="15" x14ac:dyDescent="0.25">
      <c r="A3" s="3">
        <v>0.24940000000000001</v>
      </c>
      <c r="B3" s="1">
        <v>24</v>
      </c>
      <c r="E3" s="14"/>
    </row>
    <row r="4" spans="1:9" ht="15" x14ac:dyDescent="0.25">
      <c r="A4" s="3">
        <v>0.4975</v>
      </c>
      <c r="B4" s="1">
        <v>46</v>
      </c>
      <c r="E4" s="14"/>
    </row>
    <row r="5" spans="1:9" ht="15" x14ac:dyDescent="0.25">
      <c r="A5" s="3">
        <v>0.74439999999999995</v>
      </c>
      <c r="B5" s="1">
        <v>68</v>
      </c>
      <c r="E5" s="14"/>
    </row>
    <row r="6" spans="1:9" ht="15" x14ac:dyDescent="0.25">
      <c r="A6" s="3">
        <v>0.99009999999999998</v>
      </c>
      <c r="B6" s="1">
        <v>90</v>
      </c>
      <c r="E6" s="14"/>
    </row>
    <row r="7" spans="1:9" ht="15" x14ac:dyDescent="0.25">
      <c r="A7" s="3">
        <v>1.2345999999999999</v>
      </c>
      <c r="B7" s="1">
        <v>111</v>
      </c>
      <c r="E7" s="14"/>
    </row>
    <row r="8" spans="1:9" ht="15" x14ac:dyDescent="0.25">
      <c r="A8" s="3">
        <v>1.4778</v>
      </c>
      <c r="B8" s="1">
        <v>131</v>
      </c>
      <c r="E8" s="14"/>
    </row>
    <row r="9" spans="1:9" ht="15" x14ac:dyDescent="0.25">
      <c r="A9" s="3">
        <v>1.7199</v>
      </c>
      <c r="B9" s="1">
        <v>153</v>
      </c>
      <c r="E9" s="14"/>
    </row>
    <row r="10" spans="1:9" ht="15" x14ac:dyDescent="0.25">
      <c r="A10" s="3">
        <v>1.9608000000000001</v>
      </c>
      <c r="B10" s="1">
        <v>173</v>
      </c>
      <c r="E10" s="14"/>
    </row>
    <row r="11" spans="1:9" ht="15" x14ac:dyDescent="0.25">
      <c r="A11" s="3">
        <v>2.2004999999999999</v>
      </c>
      <c r="B11" s="1">
        <v>192</v>
      </c>
      <c r="E11" s="14"/>
    </row>
    <row r="12" spans="1:9" ht="15" x14ac:dyDescent="0.25">
      <c r="A12" s="3">
        <v>2.4390000000000001</v>
      </c>
      <c r="B12" s="1">
        <v>212</v>
      </c>
      <c r="E12" s="14"/>
    </row>
    <row r="13" spans="1:9" ht="15" x14ac:dyDescent="0.25">
      <c r="A13" s="3">
        <v>2.6764000000000001</v>
      </c>
      <c r="B13" s="1">
        <v>232</v>
      </c>
      <c r="E13" s="14"/>
    </row>
    <row r="14" spans="1:9" ht="15" x14ac:dyDescent="0.25">
      <c r="A14" s="3">
        <v>2.9125999999999999</v>
      </c>
      <c r="B14" s="1">
        <v>249</v>
      </c>
      <c r="E14" s="14"/>
    </row>
    <row r="15" spans="1:9" ht="15" x14ac:dyDescent="0.25">
      <c r="A15" s="3">
        <v>3.1476999999999999</v>
      </c>
      <c r="B15" s="1">
        <v>268</v>
      </c>
      <c r="E15" s="14"/>
    </row>
    <row r="16" spans="1:9" ht="15" x14ac:dyDescent="0.25">
      <c r="A16" s="3">
        <v>3.3816000000000002</v>
      </c>
      <c r="B16" s="1">
        <v>286</v>
      </c>
    </row>
    <row r="17" spans="1:8" ht="15" x14ac:dyDescent="0.25">
      <c r="A17" s="3">
        <v>3.6145</v>
      </c>
      <c r="B17" s="1">
        <v>303</v>
      </c>
    </row>
    <row r="18" spans="1:8" ht="15" x14ac:dyDescent="0.25">
      <c r="A18" s="3">
        <v>3.8460999999999999</v>
      </c>
      <c r="B18" s="1">
        <v>320</v>
      </c>
      <c r="G18" s="13"/>
      <c r="H18" s="15"/>
    </row>
    <row r="19" spans="1:8" ht="15" x14ac:dyDescent="0.25">
      <c r="A19" s="3">
        <v>4.0766999999999998</v>
      </c>
      <c r="B19" s="1">
        <v>336</v>
      </c>
      <c r="G19" s="16"/>
      <c r="H19" s="15"/>
    </row>
    <row r="20" spans="1:8" ht="14.25" customHeight="1" x14ac:dyDescent="0.25">
      <c r="A20" s="3">
        <v>4.3061999999999996</v>
      </c>
      <c r="B20" s="1">
        <v>351</v>
      </c>
      <c r="G20" s="14"/>
      <c r="H20" s="14"/>
    </row>
    <row r="21" spans="1:8" ht="14.25" customHeight="1" x14ac:dyDescent="0.25">
      <c r="A21" s="3">
        <v>4.5346000000000002</v>
      </c>
      <c r="B21" s="1">
        <v>367</v>
      </c>
      <c r="G21" s="18"/>
    </row>
    <row r="22" spans="1:8" ht="14.25" customHeight="1" x14ac:dyDescent="0.25">
      <c r="A22" s="3">
        <v>4.7618999999999998</v>
      </c>
      <c r="B22" s="1">
        <v>382</v>
      </c>
      <c r="G22" s="17"/>
      <c r="H22" s="13"/>
    </row>
    <row r="23" spans="1:8" ht="15" x14ac:dyDescent="0.25">
      <c r="A23" s="3">
        <v>4.9881000000000002</v>
      </c>
      <c r="B23" s="1">
        <v>397</v>
      </c>
    </row>
    <row r="24" spans="1:8" ht="15" x14ac:dyDescent="0.25">
      <c r="A24" s="3">
        <v>5.2133000000000003</v>
      </c>
      <c r="B24" s="1">
        <v>411</v>
      </c>
      <c r="E24" s="7"/>
      <c r="F24" s="8"/>
      <c r="G24" s="35"/>
    </row>
    <row r="25" spans="1:8" ht="15" x14ac:dyDescent="0.25">
      <c r="A25" s="3">
        <v>5.4372999999999996</v>
      </c>
      <c r="B25" s="1">
        <v>425</v>
      </c>
      <c r="E25" s="7"/>
      <c r="F25" s="8"/>
      <c r="G25" s="35"/>
    </row>
    <row r="26" spans="1:8" ht="15" x14ac:dyDescent="0.25">
      <c r="A26" s="3">
        <v>5.6604000000000001</v>
      </c>
      <c r="B26" s="1">
        <v>439</v>
      </c>
      <c r="D26" s="20"/>
      <c r="E26" s="20"/>
      <c r="F26" s="17"/>
      <c r="G26" s="23"/>
    </row>
    <row r="27" spans="1:8" ht="15" x14ac:dyDescent="0.25">
      <c r="A27" s="3">
        <v>5.8822999999999999</v>
      </c>
      <c r="B27" s="1">
        <v>453</v>
      </c>
      <c r="C27" s="1"/>
      <c r="D27" s="1"/>
    </row>
    <row r="28" spans="1:8" ht="15" x14ac:dyDescent="0.25">
      <c r="A28" s="3">
        <v>6.1032999999999999</v>
      </c>
      <c r="B28" s="1">
        <v>467</v>
      </c>
    </row>
    <row r="29" spans="1:8" ht="15" x14ac:dyDescent="0.25">
      <c r="A29" s="3">
        <v>6.3231999999999999</v>
      </c>
      <c r="B29" s="1">
        <v>480</v>
      </c>
    </row>
    <row r="30" spans="1:8" ht="15" x14ac:dyDescent="0.25">
      <c r="A30" s="3">
        <v>6.5419999999999998</v>
      </c>
      <c r="B30" s="1">
        <v>496</v>
      </c>
    </row>
    <row r="31" spans="1:8" ht="15" x14ac:dyDescent="0.25">
      <c r="A31" s="3">
        <v>6.7599</v>
      </c>
      <c r="B31" s="1">
        <v>507</v>
      </c>
    </row>
    <row r="32" spans="1:8" ht="15" x14ac:dyDescent="0.25">
      <c r="A32" s="3">
        <v>6.9767000000000001</v>
      </c>
      <c r="B32" s="1">
        <v>520</v>
      </c>
    </row>
    <row r="33" spans="1:2" ht="15" x14ac:dyDescent="0.25">
      <c r="A33" s="3">
        <v>7.1925999999999997</v>
      </c>
      <c r="B33" s="1">
        <v>533</v>
      </c>
    </row>
    <row r="34" spans="1:2" ht="15" x14ac:dyDescent="0.25">
      <c r="A34" s="3">
        <v>7.4074</v>
      </c>
      <c r="B34" s="1">
        <v>545</v>
      </c>
    </row>
    <row r="35" spans="1:2" ht="15" x14ac:dyDescent="0.25">
      <c r="A35" s="3">
        <v>7.6212</v>
      </c>
      <c r="B35" s="1">
        <v>558</v>
      </c>
    </row>
    <row r="36" spans="1:2" ht="15" x14ac:dyDescent="0.25">
      <c r="A36" s="3">
        <v>7.8341000000000003</v>
      </c>
      <c r="B36" s="1">
        <v>570</v>
      </c>
    </row>
    <row r="37" spans="1:2" ht="15" x14ac:dyDescent="0.25">
      <c r="A37" s="3">
        <v>8.0459999999999994</v>
      </c>
      <c r="B37" s="1">
        <v>582</v>
      </c>
    </row>
    <row r="38" spans="1:2" ht="15" x14ac:dyDescent="0.25">
      <c r="A38" s="3">
        <v>8.2568999999999999</v>
      </c>
      <c r="B38" s="1">
        <v>594</v>
      </c>
    </row>
    <row r="39" spans="1:2" ht="15" x14ac:dyDescent="0.25">
      <c r="A39" s="3">
        <v>8.4667999999999992</v>
      </c>
      <c r="B39" s="1">
        <v>605</v>
      </c>
    </row>
    <row r="40" spans="1:2" ht="15" x14ac:dyDescent="0.25">
      <c r="A40" s="3">
        <v>8.6758000000000006</v>
      </c>
      <c r="B40" s="1">
        <v>617</v>
      </c>
    </row>
    <row r="41" spans="1:2" ht="15" x14ac:dyDescent="0.25">
      <c r="A41" s="3">
        <v>8.8838000000000008</v>
      </c>
      <c r="B41" s="1">
        <v>629</v>
      </c>
    </row>
    <row r="42" spans="1:2" ht="15" x14ac:dyDescent="0.25">
      <c r="A42" s="3">
        <v>9.0908999999999995</v>
      </c>
      <c r="B42" s="1">
        <v>641</v>
      </c>
    </row>
    <row r="43" spans="1:2" ht="15" x14ac:dyDescent="0.25">
      <c r="A43" s="3">
        <v>9.2970000000000006</v>
      </c>
      <c r="B43" s="1">
        <v>652</v>
      </c>
    </row>
    <row r="44" spans="1:2" ht="15" x14ac:dyDescent="0.25">
      <c r="A44" s="3">
        <v>9.5023</v>
      </c>
      <c r="B44" s="1">
        <v>663</v>
      </c>
    </row>
    <row r="45" spans="1:2" ht="15" x14ac:dyDescent="0.25">
      <c r="A45" s="3">
        <v>9.7065000000000001</v>
      </c>
      <c r="B45" s="1">
        <v>674</v>
      </c>
    </row>
    <row r="46" spans="1:2" ht="15" x14ac:dyDescent="0.25">
      <c r="A46" s="3">
        <v>9.9099000000000004</v>
      </c>
      <c r="B46" s="1">
        <v>685</v>
      </c>
    </row>
    <row r="47" spans="1:2" ht="15" x14ac:dyDescent="0.25">
      <c r="A47" s="3">
        <v>10.112399999999999</v>
      </c>
      <c r="B47" s="1">
        <v>697</v>
      </c>
    </row>
    <row r="48" spans="1:2" ht="15" x14ac:dyDescent="0.25">
      <c r="A48" s="3">
        <v>10.3139</v>
      </c>
      <c r="B48" s="1">
        <v>706</v>
      </c>
    </row>
    <row r="49" spans="1:2" ht="15" x14ac:dyDescent="0.25">
      <c r="A49" s="3">
        <v>10.5145</v>
      </c>
      <c r="B49" s="1">
        <v>718</v>
      </c>
    </row>
    <row r="50" spans="1:2" ht="15" x14ac:dyDescent="0.25">
      <c r="A50" s="3">
        <v>10.7143</v>
      </c>
      <c r="B50" s="1">
        <v>728</v>
      </c>
    </row>
    <row r="51" spans="1:2" ht="15" x14ac:dyDescent="0.25">
      <c r="A51" s="3">
        <v>10.9131</v>
      </c>
      <c r="B51" s="1">
        <v>739</v>
      </c>
    </row>
    <row r="52" spans="1:2" ht="15" x14ac:dyDescent="0.25">
      <c r="A52" s="3">
        <v>11.1111</v>
      </c>
      <c r="B52" s="1">
        <v>750</v>
      </c>
    </row>
  </sheetData>
  <mergeCells count="1"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="115" zoomScaleNormal="115" workbookViewId="0">
      <selection activeCell="F29" sqref="F29"/>
    </sheetView>
  </sheetViews>
  <sheetFormatPr defaultRowHeight="14.25" x14ac:dyDescent="0.2"/>
  <cols>
    <col min="1" max="1" width="7.140625" style="4" bestFit="1" customWidth="1"/>
    <col min="2" max="2" width="7" style="4" bestFit="1" customWidth="1"/>
    <col min="3" max="3" width="7.85546875" style="4" customWidth="1"/>
    <col min="4" max="4" width="8.85546875" style="4" customWidth="1"/>
    <col min="5" max="5" width="10.5703125" style="4" customWidth="1"/>
    <col min="6" max="6" width="10.42578125" style="4" bestFit="1" customWidth="1"/>
    <col min="7" max="7" width="10.7109375" style="4" bestFit="1" customWidth="1"/>
    <col min="8" max="8" width="11.85546875" style="4" bestFit="1" customWidth="1"/>
    <col min="9" max="9" width="7.7109375" style="4" customWidth="1"/>
    <col min="10" max="16384" width="9.140625" style="4"/>
  </cols>
  <sheetData>
    <row r="1" spans="1:9" ht="42" customHeight="1" x14ac:dyDescent="0.25">
      <c r="A1" s="1"/>
      <c r="B1" s="22"/>
      <c r="C1" s="22"/>
      <c r="D1" s="22"/>
      <c r="E1" s="22"/>
      <c r="F1" s="34" t="s">
        <v>23</v>
      </c>
      <c r="G1" s="32"/>
      <c r="H1" s="32"/>
      <c r="I1" s="24"/>
    </row>
    <row r="2" spans="1:9" ht="15" x14ac:dyDescent="0.25">
      <c r="A2" s="33" t="s">
        <v>25</v>
      </c>
      <c r="B2" s="33" t="s">
        <v>24</v>
      </c>
      <c r="C2" s="10"/>
      <c r="D2" s="7"/>
      <c r="E2" s="7"/>
    </row>
    <row r="3" spans="1:9" ht="15" x14ac:dyDescent="0.25">
      <c r="A3" s="3">
        <v>0.24940000000000001</v>
      </c>
      <c r="B3" s="1">
        <v>24</v>
      </c>
      <c r="E3" s="14"/>
    </row>
    <row r="4" spans="1:9" ht="15" x14ac:dyDescent="0.25">
      <c r="A4" s="3">
        <v>0.4975</v>
      </c>
      <c r="B4" s="1">
        <v>46</v>
      </c>
      <c r="E4" s="14"/>
    </row>
    <row r="5" spans="1:9" ht="15" x14ac:dyDescent="0.25">
      <c r="A5" s="3">
        <v>0.74439999999999995</v>
      </c>
      <c r="B5" s="1">
        <v>68</v>
      </c>
      <c r="E5" s="14"/>
    </row>
    <row r="6" spans="1:9" ht="15" x14ac:dyDescent="0.25">
      <c r="A6" s="3">
        <v>0.99009999999999998</v>
      </c>
      <c r="B6" s="1">
        <v>90</v>
      </c>
      <c r="E6" s="14"/>
    </row>
    <row r="7" spans="1:9" ht="15" x14ac:dyDescent="0.25">
      <c r="A7" s="3">
        <v>1.2345999999999999</v>
      </c>
      <c r="B7" s="1">
        <v>111</v>
      </c>
      <c r="E7" s="14"/>
    </row>
    <row r="8" spans="1:9" ht="15" x14ac:dyDescent="0.25">
      <c r="A8" s="3">
        <v>1.4778</v>
      </c>
      <c r="B8" s="1">
        <v>131</v>
      </c>
      <c r="E8" s="14"/>
    </row>
    <row r="9" spans="1:9" ht="15" x14ac:dyDescent="0.25">
      <c r="A9" s="3">
        <v>1.7199</v>
      </c>
      <c r="B9" s="1">
        <v>153</v>
      </c>
      <c r="E9" s="14"/>
    </row>
    <row r="10" spans="1:9" ht="15" x14ac:dyDescent="0.25">
      <c r="A10" s="3">
        <v>1.9608000000000001</v>
      </c>
      <c r="B10" s="1">
        <v>173</v>
      </c>
      <c r="E10" s="14"/>
    </row>
    <row r="11" spans="1:9" ht="15" x14ac:dyDescent="0.25">
      <c r="A11" s="3">
        <v>2.2004999999999999</v>
      </c>
      <c r="B11" s="1">
        <v>192</v>
      </c>
      <c r="E11" s="14"/>
    </row>
    <row r="12" spans="1:9" ht="15" x14ac:dyDescent="0.25">
      <c r="A12" s="3">
        <v>2.4390000000000001</v>
      </c>
      <c r="B12" s="1">
        <v>212</v>
      </c>
      <c r="E12" s="14"/>
    </row>
    <row r="13" spans="1:9" ht="15" x14ac:dyDescent="0.25">
      <c r="A13" s="3">
        <v>2.6764000000000001</v>
      </c>
      <c r="B13" s="1">
        <v>232</v>
      </c>
      <c r="E13" s="14"/>
    </row>
    <row r="14" spans="1:9" ht="15" x14ac:dyDescent="0.25">
      <c r="A14" s="3">
        <v>2.9125999999999999</v>
      </c>
      <c r="B14" s="1">
        <v>249</v>
      </c>
      <c r="E14" s="14"/>
    </row>
    <row r="15" spans="1:9" ht="15" x14ac:dyDescent="0.25">
      <c r="A15" s="3">
        <v>3.1476999999999999</v>
      </c>
      <c r="B15" s="1">
        <v>268</v>
      </c>
      <c r="E15" s="14"/>
    </row>
    <row r="16" spans="1:9" ht="15" x14ac:dyDescent="0.25">
      <c r="A16" s="3">
        <v>3.3816000000000002</v>
      </c>
      <c r="B16" s="1">
        <v>286</v>
      </c>
    </row>
    <row r="17" spans="1:8" ht="15" x14ac:dyDescent="0.25">
      <c r="A17" s="3">
        <v>3.6145</v>
      </c>
      <c r="B17" s="1">
        <v>303</v>
      </c>
    </row>
    <row r="18" spans="1:8" ht="15" x14ac:dyDescent="0.25">
      <c r="A18" s="3">
        <v>3.8460999999999999</v>
      </c>
      <c r="B18" s="1">
        <v>320</v>
      </c>
      <c r="D18" s="4">
        <f t="array" ref="D18:E22">LINEST(B3:B11,A3:A11,1,1)</f>
        <v>86.386618647678418</v>
      </c>
      <c r="E18" s="4">
        <v>3.4742442752179556</v>
      </c>
      <c r="G18" s="13">
        <f t="array" ref="G18:H22">LINEST(B36:B52,A36:A52,1,1)</f>
        <v>54.796010609859458</v>
      </c>
      <c r="H18" s="15">
        <v>141.68835560627076</v>
      </c>
    </row>
    <row r="19" spans="1:8" ht="15" x14ac:dyDescent="0.25">
      <c r="A19" s="3">
        <v>4.0766999999999998</v>
      </c>
      <c r="B19" s="1">
        <v>336</v>
      </c>
      <c r="D19" s="4">
        <v>0.50769151060484552</v>
      </c>
      <c r="E19" s="4">
        <v>0.70179175428609308</v>
      </c>
      <c r="G19" s="16">
        <v>0.17964453917222081</v>
      </c>
      <c r="H19" s="15">
        <v>1.7145307307944329</v>
      </c>
    </row>
    <row r="20" spans="1:8" ht="14.25" customHeight="1" x14ac:dyDescent="0.25">
      <c r="A20" s="3">
        <v>4.3061999999999996</v>
      </c>
      <c r="B20" s="1">
        <v>351</v>
      </c>
      <c r="D20" s="4">
        <v>0.99975828705755065</v>
      </c>
      <c r="E20" s="4">
        <v>0.95910116842179671</v>
      </c>
      <c r="G20" s="14">
        <v>0.99983880505986145</v>
      </c>
      <c r="H20" s="14">
        <v>0.74314550619717257</v>
      </c>
    </row>
    <row r="21" spans="1:8" ht="14.25" customHeight="1" x14ac:dyDescent="0.25">
      <c r="A21" s="3">
        <v>4.5346000000000002</v>
      </c>
      <c r="B21" s="1">
        <v>367</v>
      </c>
      <c r="D21" s="4">
        <v>28952.971812294181</v>
      </c>
      <c r="E21" s="4">
        <v>7</v>
      </c>
      <c r="G21" s="18">
        <v>93040.03005929818</v>
      </c>
      <c r="H21" s="4">
        <v>15</v>
      </c>
    </row>
    <row r="22" spans="1:8" ht="14.25" customHeight="1" x14ac:dyDescent="0.25">
      <c r="A22" s="3">
        <v>4.7618999999999998</v>
      </c>
      <c r="B22" s="1">
        <v>382</v>
      </c>
      <c r="D22" s="4">
        <v>26633.116430196678</v>
      </c>
      <c r="E22" s="4">
        <v>6.4391253588763888</v>
      </c>
      <c r="G22" s="17">
        <v>51382.774844878695</v>
      </c>
      <c r="H22" s="13">
        <v>8.2839786507157775</v>
      </c>
    </row>
    <row r="23" spans="1:8" ht="15" x14ac:dyDescent="0.25">
      <c r="A23" s="3">
        <v>4.9881000000000002</v>
      </c>
      <c r="B23" s="1">
        <v>397</v>
      </c>
    </row>
    <row r="24" spans="1:8" ht="18.75" x14ac:dyDescent="0.35">
      <c r="A24" s="3">
        <v>5.2133000000000003</v>
      </c>
      <c r="B24" s="1">
        <v>411</v>
      </c>
      <c r="E24" s="7" t="s">
        <v>26</v>
      </c>
      <c r="F24" s="8">
        <f>E18-H18</f>
        <v>-138.21411133105281</v>
      </c>
      <c r="G24" s="35">
        <f>((E19*E21^0.5)^2+(H19*H21^0.5)^2)^0.5</f>
        <v>6.8950573650452727</v>
      </c>
    </row>
    <row r="25" spans="1:8" ht="18.75" x14ac:dyDescent="0.35">
      <c r="A25" s="3">
        <v>5.4372999999999996</v>
      </c>
      <c r="B25" s="1">
        <v>425</v>
      </c>
      <c r="E25" s="7" t="s">
        <v>27</v>
      </c>
      <c r="F25" s="8">
        <f>G18-D18</f>
        <v>-31.59060803781896</v>
      </c>
      <c r="G25" s="35">
        <f>((G19*H21^0.5)^2+(D19*E21^0.5)^2)^0.5</f>
        <v>1.5127250564453554</v>
      </c>
    </row>
    <row r="26" spans="1:8" ht="18.75" x14ac:dyDescent="0.35">
      <c r="A26" s="3">
        <v>5.6604000000000001</v>
      </c>
      <c r="B26" s="1">
        <v>439</v>
      </c>
      <c r="D26" s="28" t="s">
        <v>28</v>
      </c>
      <c r="E26" s="28"/>
      <c r="F26" s="30">
        <f>F24/F25</f>
        <v>4.3751646427820772</v>
      </c>
      <c r="G26" s="31">
        <f>((F25^2*G24^2+F24^2*G25^2)/(F25^4))^0.5</f>
        <v>0.30254163796933853</v>
      </c>
    </row>
    <row r="27" spans="1:8" ht="15" x14ac:dyDescent="0.25">
      <c r="A27" s="3">
        <v>5.8822999999999999</v>
      </c>
      <c r="B27" s="1">
        <v>453</v>
      </c>
      <c r="C27" s="1"/>
      <c r="D27" s="1"/>
    </row>
    <row r="28" spans="1:8" ht="15" x14ac:dyDescent="0.25">
      <c r="A28" s="3">
        <v>6.1032999999999999</v>
      </c>
      <c r="B28" s="1">
        <v>467</v>
      </c>
    </row>
    <row r="29" spans="1:8" ht="15" x14ac:dyDescent="0.25">
      <c r="A29" s="3">
        <v>6.3231999999999999</v>
      </c>
      <c r="B29" s="1">
        <v>480</v>
      </c>
    </row>
    <row r="30" spans="1:8" ht="15" x14ac:dyDescent="0.25">
      <c r="A30" s="3">
        <v>6.5419999999999998</v>
      </c>
      <c r="B30" s="1">
        <v>496</v>
      </c>
    </row>
    <row r="31" spans="1:8" ht="15" x14ac:dyDescent="0.25">
      <c r="A31" s="3">
        <v>6.7599</v>
      </c>
      <c r="B31" s="1">
        <v>507</v>
      </c>
    </row>
    <row r="32" spans="1:8" ht="15" x14ac:dyDescent="0.25">
      <c r="A32" s="3">
        <v>6.9767000000000001</v>
      </c>
      <c r="B32" s="1">
        <v>520</v>
      </c>
    </row>
    <row r="33" spans="1:2" ht="15" x14ac:dyDescent="0.25">
      <c r="A33" s="3">
        <v>7.1925999999999997</v>
      </c>
      <c r="B33" s="1">
        <v>533</v>
      </c>
    </row>
    <row r="34" spans="1:2" ht="15" x14ac:dyDescent="0.25">
      <c r="A34" s="3">
        <v>7.4074</v>
      </c>
      <c r="B34" s="1">
        <v>545</v>
      </c>
    </row>
    <row r="35" spans="1:2" ht="15" x14ac:dyDescent="0.25">
      <c r="A35" s="3">
        <v>7.6212</v>
      </c>
      <c r="B35" s="1">
        <v>558</v>
      </c>
    </row>
    <row r="36" spans="1:2" ht="15" x14ac:dyDescent="0.25">
      <c r="A36" s="3">
        <v>7.8341000000000003</v>
      </c>
      <c r="B36" s="1">
        <v>570</v>
      </c>
    </row>
    <row r="37" spans="1:2" ht="15" x14ac:dyDescent="0.25">
      <c r="A37" s="3">
        <v>8.0459999999999994</v>
      </c>
      <c r="B37" s="1">
        <v>582</v>
      </c>
    </row>
    <row r="38" spans="1:2" ht="15" x14ac:dyDescent="0.25">
      <c r="A38" s="3">
        <v>8.2568999999999999</v>
      </c>
      <c r="B38" s="1">
        <v>594</v>
      </c>
    </row>
    <row r="39" spans="1:2" ht="15" x14ac:dyDescent="0.25">
      <c r="A39" s="3">
        <v>8.4667999999999992</v>
      </c>
      <c r="B39" s="1">
        <v>605</v>
      </c>
    </row>
    <row r="40" spans="1:2" ht="15" x14ac:dyDescent="0.25">
      <c r="A40" s="3">
        <v>8.6758000000000006</v>
      </c>
      <c r="B40" s="1">
        <v>617</v>
      </c>
    </row>
    <row r="41" spans="1:2" ht="15" x14ac:dyDescent="0.25">
      <c r="A41" s="3">
        <v>8.8838000000000008</v>
      </c>
      <c r="B41" s="1">
        <v>629</v>
      </c>
    </row>
    <row r="42" spans="1:2" ht="15" x14ac:dyDescent="0.25">
      <c r="A42" s="3">
        <v>9.0908999999999995</v>
      </c>
      <c r="B42" s="1">
        <v>641</v>
      </c>
    </row>
    <row r="43" spans="1:2" ht="15" x14ac:dyDescent="0.25">
      <c r="A43" s="3">
        <v>9.2970000000000006</v>
      </c>
      <c r="B43" s="1">
        <v>652</v>
      </c>
    </row>
    <row r="44" spans="1:2" ht="15" x14ac:dyDescent="0.25">
      <c r="A44" s="3">
        <v>9.5023</v>
      </c>
      <c r="B44" s="1">
        <v>663</v>
      </c>
    </row>
    <row r="45" spans="1:2" ht="15" x14ac:dyDescent="0.25">
      <c r="A45" s="3">
        <v>9.7065000000000001</v>
      </c>
      <c r="B45" s="1">
        <v>674</v>
      </c>
    </row>
    <row r="46" spans="1:2" ht="15" x14ac:dyDescent="0.25">
      <c r="A46" s="3">
        <v>9.9099000000000004</v>
      </c>
      <c r="B46" s="1">
        <v>685</v>
      </c>
    </row>
    <row r="47" spans="1:2" ht="15" x14ac:dyDescent="0.25">
      <c r="A47" s="3">
        <v>10.112399999999999</v>
      </c>
      <c r="B47" s="1">
        <v>697</v>
      </c>
    </row>
    <row r="48" spans="1:2" ht="15" x14ac:dyDescent="0.25">
      <c r="A48" s="3">
        <v>10.3139</v>
      </c>
      <c r="B48" s="1">
        <v>706</v>
      </c>
    </row>
    <row r="49" spans="1:2" ht="15" x14ac:dyDescent="0.25">
      <c r="A49" s="3">
        <v>10.5145</v>
      </c>
      <c r="B49" s="1">
        <v>718</v>
      </c>
    </row>
    <row r="50" spans="1:2" ht="15" x14ac:dyDescent="0.25">
      <c r="A50" s="3">
        <v>10.7143</v>
      </c>
      <c r="B50" s="1">
        <v>728</v>
      </c>
    </row>
    <row r="51" spans="1:2" ht="15" x14ac:dyDescent="0.25">
      <c r="A51" s="3">
        <v>10.9131</v>
      </c>
      <c r="B51" s="1">
        <v>739</v>
      </c>
    </row>
    <row r="52" spans="1:2" ht="15" x14ac:dyDescent="0.25">
      <c r="A52" s="3">
        <v>11.1111</v>
      </c>
      <c r="B52" s="1">
        <v>750</v>
      </c>
    </row>
  </sheetData>
  <mergeCells count="1">
    <mergeCell ref="D26:E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MeAc üres</vt:lpstr>
      <vt:lpstr>MeAc kész</vt:lpstr>
      <vt:lpstr>CMC üres</vt:lpstr>
      <vt:lpstr>CMC 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PG</cp:lastModifiedBy>
  <dcterms:created xsi:type="dcterms:W3CDTF">2020-02-15T14:28:02Z</dcterms:created>
  <dcterms:modified xsi:type="dcterms:W3CDTF">2020-02-26T01:19:13Z</dcterms:modified>
</cp:coreProperties>
</file>